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9420" windowHeight="6240" tabRatio="683" activeTab="0"/>
  </bookViews>
  <sheets>
    <sheet name="Mehrkosten PPP" sheetId="1" r:id="rId1"/>
    <sheet name="Risikoanalyse" sheetId="2" r:id="rId2"/>
    <sheet name="Effizienzprognose" sheetId="3" r:id="rId3"/>
  </sheets>
  <definedNames>
    <definedName name="_xlnm.Print_Area" localSheetId="2">'Effizienzprognose'!$A$1:$W$39</definedName>
    <definedName name="_xlnm.Print_Area" localSheetId="0">'Mehrkosten PPP'!$A$1:$N$22</definedName>
  </definedNames>
  <calcPr fullCalcOnLoad="1"/>
</workbook>
</file>

<file path=xl/sharedStrings.xml><?xml version="1.0" encoding="utf-8"?>
<sst xmlns="http://schemas.openxmlformats.org/spreadsheetml/2006/main" count="183" uniqueCount="119">
  <si>
    <t>K</t>
  </si>
  <si>
    <t>n</t>
  </si>
  <si>
    <t>Zahlungsperioden</t>
  </si>
  <si>
    <t>d</t>
  </si>
  <si>
    <t>PPP</t>
  </si>
  <si>
    <t>nominaler Diskontierungszins</t>
  </si>
  <si>
    <t>Konventionelle Beschaffung</t>
  </si>
  <si>
    <t>Kosten</t>
  </si>
  <si>
    <t>1.</t>
  </si>
  <si>
    <t>2.</t>
  </si>
  <si>
    <t>Finanzierungsmehrkosten PPP</t>
  </si>
  <si>
    <t>Risikokosten</t>
  </si>
  <si>
    <t>Betrieb</t>
  </si>
  <si>
    <t xml:space="preserve">i </t>
  </si>
  <si>
    <t>Zinssatz je Zahlungsperiode (konventionelle Beschaffung)</t>
  </si>
  <si>
    <t>Kapitalaufnahme (Gesamtbaukosten)</t>
  </si>
  <si>
    <t>1.1</t>
  </si>
  <si>
    <t>1.2</t>
  </si>
  <si>
    <t>1.3</t>
  </si>
  <si>
    <t>Finanzierungskosten</t>
  </si>
  <si>
    <t>3.</t>
  </si>
  <si>
    <t>Zinssatz je Zahlungsperiode (PPP-Modell)</t>
  </si>
  <si>
    <t>I.     Finanzierungs- und Transaktionskosten</t>
  </si>
  <si>
    <t>Projektdaten</t>
  </si>
  <si>
    <t>Transaktionskosten</t>
  </si>
  <si>
    <t>Projektvolumen</t>
  </si>
  <si>
    <t>Transaktionskosten PPP pro Jahr während der Vertragslaufzeit</t>
  </si>
  <si>
    <t>Summe Transaktionskosten</t>
  </si>
  <si>
    <t>2.2</t>
  </si>
  <si>
    <t>2.3</t>
  </si>
  <si>
    <t>2.1</t>
  </si>
  <si>
    <t>4.</t>
  </si>
  <si>
    <t>schätzungsweise zwischen:</t>
  </si>
  <si>
    <t xml:space="preserve">Transaktionskosten PPP bis zur Auftragsvergabe </t>
  </si>
  <si>
    <t>Mehrkosten PPP (Summe 1.3, 2.3), gerundet</t>
  </si>
  <si>
    <t>III.  Effizienzprognose</t>
  </si>
  <si>
    <t xml:space="preserve">Die Barwertdifferenz eines PPP-Modells gegenüber der konventionellen Beschaffung liegt - abhängig vom angenommenen Effizienzvorteil - </t>
  </si>
  <si>
    <t>II.  Risikokosten konventionelle Beschaffung</t>
  </si>
  <si>
    <t xml:space="preserve">Risiko-Eintrittswahrscheinlichkeit </t>
  </si>
  <si>
    <t>Risikowert</t>
  </si>
  <si>
    <t>Termineinhaltung</t>
  </si>
  <si>
    <t xml:space="preserve">geringe </t>
  </si>
  <si>
    <t xml:space="preserve">erhebliche
</t>
  </si>
  <si>
    <t>Bauzeitverlängerung</t>
  </si>
  <si>
    <t>5.</t>
  </si>
  <si>
    <t>Risiken während Planung und Bau</t>
  </si>
  <si>
    <t>Risiken der Inbetriebnahme</t>
  </si>
  <si>
    <t>Risiken des Betriebs</t>
  </si>
  <si>
    <t>Risiken der Erhaltung</t>
  </si>
  <si>
    <t>ja</t>
  </si>
  <si>
    <t>nein</t>
  </si>
  <si>
    <t>Insolvenzen 
(Mehrkosten durch Bauverzögerungen und Neuvergabe der Leistungen)</t>
  </si>
  <si>
    <t>Nutzungseinschränkungen/Nutzungsausfälle 
(Kosten für Ersatzmaßnahmen)</t>
  </si>
  <si>
    <t>Planungsänderungen während der Bauausführung 
(vom Auftraggeber veranlasst)</t>
  </si>
  <si>
    <t>Mehrkosten bei Eintritt des Risikos</t>
  </si>
  <si>
    <t>Weitere übertragbare Risiken</t>
  </si>
  <si>
    <t>Risiko 
übertragbar</t>
  </si>
  <si>
    <t>Jährl. Betriebskosten</t>
  </si>
  <si>
    <t>1.4</t>
  </si>
  <si>
    <t>1.5</t>
  </si>
  <si>
    <t>1.6</t>
  </si>
  <si>
    <t>1.7</t>
  </si>
  <si>
    <t>1.8</t>
  </si>
  <si>
    <t>3.2</t>
  </si>
  <si>
    <t>3.1</t>
  </si>
  <si>
    <t>3.3</t>
  </si>
  <si>
    <t>3.4</t>
  </si>
  <si>
    <t>4.1</t>
  </si>
  <si>
    <t>4.2</t>
  </si>
  <si>
    <t>4.3</t>
  </si>
  <si>
    <t>4.4</t>
  </si>
  <si>
    <t>Beseitigen von Mängeln der Bauausführung nach Ablauf der Gewährleistung
(Kosten der Sanierung)</t>
  </si>
  <si>
    <t>Summe der übertragbaren Risikokosten</t>
  </si>
  <si>
    <t>Nicht übertragbare
Risikokosten</t>
  </si>
  <si>
    <t xml:space="preserve">Unvollständige Voruntersuchung der Projektanforderungen (Raumprogramm) und der Projektrahmenbedingungen </t>
  </si>
  <si>
    <t>Organisatorische Defizite im Nachtragsmanagement 
(vermeidbare Nachtragsforderungen, Prozesskosten)</t>
  </si>
  <si>
    <t>1.9</t>
  </si>
  <si>
    <t>Vorzeitiger Ausfall betriebstechnischer Anlagen 
(Anteilige Kosten für Reparaturen/Ersatzbeschaffungen)</t>
  </si>
  <si>
    <t>Unzureichende Pflege und Wartung
(Kosten der Schadensbeseitigung)</t>
  </si>
  <si>
    <t>4.5</t>
  </si>
  <si>
    <t>Kosten der übertragbaren Risiken während Planung und Bau</t>
  </si>
  <si>
    <t>Kosten der übertragbaren Risiken der Inbetriebnahme</t>
  </si>
  <si>
    <t>Kosten der übertragbaren Risiken des Betriebs</t>
  </si>
  <si>
    <t>Kosten der übertragbaren Risiken der Erhaltung</t>
  </si>
  <si>
    <t xml:space="preserve">Anteil </t>
  </si>
  <si>
    <t>Zusammenstellung der übertragbaren Risikokosten</t>
  </si>
  <si>
    <t>Bauliche Standards und technische Ausstattung (Mehrkosten für Sonderanfertigungen und nicht erforderliche Leistungsmerkmale)</t>
  </si>
  <si>
    <t>Nicht ausgeschöpfte Innovations- oder Optimierungspotentiale im Gebäudemanagement (Personalkosten, Energiekosten)</t>
  </si>
  <si>
    <t>0% der Erhaltungskosten</t>
  </si>
  <si>
    <t>0% der Gesamtbaukosten</t>
  </si>
  <si>
    <t>0% der Betriebskosten</t>
  </si>
  <si>
    <t>Risiken 1.3 - 1.9</t>
  </si>
  <si>
    <t>Risiken 2.1 - 2.2</t>
  </si>
  <si>
    <t>Risiken 3.2 - 3.4</t>
  </si>
  <si>
    <t>Risiken 4.2 - 4.5</t>
  </si>
  <si>
    <r>
      <t xml:space="preserve">Basiskosten
</t>
    </r>
    <r>
      <rPr>
        <sz val="8"/>
        <rFont val="Arial"/>
        <family val="2"/>
      </rPr>
      <t>(Barwert der Betriebskosten)</t>
    </r>
  </si>
  <si>
    <r>
      <t xml:space="preserve">Basiskosten
</t>
    </r>
    <r>
      <rPr>
        <sz val="8"/>
        <rFont val="Arial"/>
        <family val="2"/>
      </rPr>
      <t>(Gesamtbaukosten)</t>
    </r>
  </si>
  <si>
    <r>
      <t xml:space="preserve">Basiskosten
</t>
    </r>
    <r>
      <rPr>
        <sz val="8"/>
        <rFont val="Arial"/>
        <family val="2"/>
      </rPr>
      <t>(Barwert der Erhaltungskosten)</t>
    </r>
  </si>
  <si>
    <t>PPP 
Effizienzvorteil 0%</t>
  </si>
  <si>
    <t>PPP 
Effizienzvorteil 100%</t>
  </si>
  <si>
    <t>(Gleiche Risikokosten)</t>
  </si>
  <si>
    <t>(Keine Risikokosten)</t>
  </si>
  <si>
    <t>PPP
Effizienzvorteil 0%</t>
  </si>
  <si>
    <t>PPP
Effizienzvorteil 100%</t>
  </si>
  <si>
    <r>
      <t xml:space="preserve">Basiskosten
</t>
    </r>
    <r>
      <rPr>
        <sz val="8"/>
        <rFont val="Arial"/>
        <family val="2"/>
      </rPr>
      <t>(Gesamtbaukosten</t>
    </r>
    <r>
      <rPr>
        <sz val="9"/>
        <rFont val="Arial"/>
        <family val="2"/>
      </rPr>
      <t>)</t>
    </r>
  </si>
  <si>
    <t>Naturgewalten, Feuer oder mutwillige Zerstörung
(Kosten der Schadensbeseitigung)</t>
  </si>
  <si>
    <t>Fehlender Preiswettbewerb bei Nachträgen und Regieleistungen 
(Mehrkosten aufgrund überhöhter Angebots- bzw. Abrechnungspreise)</t>
  </si>
  <si>
    <t>Jährliche Preissteigerungsrate</t>
  </si>
  <si>
    <t>p</t>
  </si>
  <si>
    <t xml:space="preserve">Planungsmängel (Mehrkosten für Nachbesserungen aufgrund nicht durchsetzbarer Regressforderungen) </t>
  </si>
  <si>
    <t xml:space="preserve">Berechnung der Annuität </t>
  </si>
  <si>
    <t xml:space="preserve">Berechnung des Barwerts der Annuitäten </t>
  </si>
  <si>
    <t>Erhaltung</t>
  </si>
  <si>
    <t>Preisentwicklung bei Leistungen der Gebäudeversorgung und -entsorgung 
(Energiekosten, Gebühren, Abgaben)</t>
  </si>
  <si>
    <t xml:space="preserve">Bauzeitverlängerung aufgrund von Fehlern im Projektmanagement oder von Nachprüfverfahren zu Auftragsvergaben
</t>
  </si>
  <si>
    <t>Verspätete Inbetriebnahme wegen nicht termingerechter Baufertigstellung
(Mehrkosten für Anmietungen/Schadensersatz)</t>
  </si>
  <si>
    <t>Konventionelle
Beschaffung</t>
  </si>
  <si>
    <t>Transaktionskosten PPP</t>
  </si>
  <si>
    <t>Übertragbare Risikokosten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</si>
</sst>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€&quot;"/>
    <numFmt numFmtId="166" formatCode="0&quot; Jahre&quot;"/>
    <numFmt numFmtId="167" formatCode="#,##0\ &quot;€&quot;"/>
    <numFmt numFmtId="168" formatCode="&quot;(Jährl. Erhaltungsaufwand: &quot;0.0%&quot; der Gesamtbaukosten)&quot;"/>
    <numFmt numFmtId="169" formatCode="&quot;(&quot;0%&quot; der Gesamtbaukosten)&quot;"/>
    <numFmt numFmtId="170" formatCode="&quot;(&quot;0%&quot; der Betriebskosten)&quot;"/>
    <numFmt numFmtId="171" formatCode="&quot;(&quot;0%&quot; der Erhaltungskosten)&quot;"/>
    <numFmt numFmtId="172" formatCode="&quot;(jährl. &quot;0.0%&quot; der Gesamtbauk.)&quot;"/>
    <numFmt numFmtId="173" formatCode="0%&quot; der Gesamtbaukosten&quot;"/>
    <numFmt numFmtId="174" formatCode="0%&quot; der Betriebskosten&quot;"/>
    <numFmt numFmtId="175" formatCode="0%&quot; der Erhaltungskosten&quot;"/>
    <numFmt numFmtId="176" formatCode="&quot;(&quot;#,##0\ &quot;€&quot;&quot;)&quot;"/>
    <numFmt numFmtId="177" formatCode="&quot;(Jährl. &quot;0.0%&quot; der Gesamtbauk.)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7.5"/>
      <name val="Arial"/>
      <family val="2"/>
    </font>
    <font>
      <sz val="8"/>
      <name val="Arial"/>
      <family val="0"/>
    </font>
    <font>
      <sz val="10"/>
      <color indexed="13"/>
      <name val="Arial"/>
      <family val="0"/>
    </font>
    <font>
      <b/>
      <sz val="10.25"/>
      <name val="Arial"/>
      <family val="2"/>
    </font>
    <font>
      <u val="single"/>
      <sz val="10"/>
      <name val="Arial"/>
      <family val="2"/>
    </font>
    <font>
      <u val="single"/>
      <sz val="12"/>
      <color indexed="12"/>
      <name val="Arial"/>
      <family val="0"/>
    </font>
    <font>
      <sz val="12"/>
      <name val="Arial"/>
      <family val="2"/>
    </font>
    <font>
      <sz val="7"/>
      <name val="Arial"/>
      <family val="2"/>
    </font>
    <font>
      <b/>
      <sz val="24"/>
      <name val="Arial"/>
      <family val="2"/>
    </font>
    <font>
      <sz val="9"/>
      <name val="Arial"/>
      <family val="0"/>
    </font>
    <font>
      <sz val="10"/>
      <color indexed="55"/>
      <name val="Arial"/>
      <family val="0"/>
    </font>
    <font>
      <sz val="8"/>
      <color indexed="5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8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8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8" fontId="0" fillId="0" borderId="0" xfId="0" applyNumberForma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8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horizontal="center"/>
      <protection/>
    </xf>
    <xf numFmtId="9" fontId="0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0" borderId="0" xfId="0" applyFont="1" applyAlignment="1">
      <alignment/>
    </xf>
    <xf numFmtId="0" fontId="0" fillId="2" borderId="3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10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9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0" xfId="0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9" fontId="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/>
    </xf>
    <xf numFmtId="165" fontId="0" fillId="7" borderId="11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/>
      <protection/>
    </xf>
    <xf numFmtId="0" fontId="1" fillId="2" borderId="6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6" xfId="0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6" fontId="1" fillId="2" borderId="6" xfId="0" applyNumberFormat="1" applyFont="1" applyFill="1" applyBorder="1" applyAlignment="1" applyProtection="1">
      <alignment horizontal="center" vertical="center"/>
      <protection/>
    </xf>
    <xf numFmtId="9" fontId="1" fillId="2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49" fontId="0" fillId="0" borderId="4" xfId="0" applyNumberFormat="1" applyFont="1" applyBorder="1" applyAlignment="1" applyProtection="1">
      <alignment horizontal="center" vertical="top"/>
      <protection/>
    </xf>
    <xf numFmtId="49" fontId="1" fillId="0" borderId="11" xfId="0" applyNumberFormat="1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top" wrapText="1"/>
      <protection/>
    </xf>
    <xf numFmtId="6" fontId="0" fillId="0" borderId="0" xfId="0" applyNumberFormat="1" applyAlignment="1" applyProtection="1">
      <alignment/>
      <protection/>
    </xf>
    <xf numFmtId="6" fontId="0" fillId="0" borderId="0" xfId="0" applyNumberFormat="1" applyBorder="1" applyAlignment="1" applyProtection="1">
      <alignment/>
      <protection/>
    </xf>
    <xf numFmtId="9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top"/>
      <protection/>
    </xf>
    <xf numFmtId="9" fontId="0" fillId="0" borderId="0" xfId="0" applyNumberForma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9" fontId="0" fillId="0" borderId="9" xfId="0" applyNumberFormat="1" applyFill="1" applyBorder="1" applyAlignment="1" applyProtection="1">
      <alignment horizontal="center" vertical="center"/>
      <protection/>
    </xf>
    <xf numFmtId="6" fontId="0" fillId="2" borderId="8" xfId="0" applyNumberFormat="1" applyFont="1" applyFill="1" applyBorder="1" applyAlignment="1" applyProtection="1">
      <alignment horizontal="center" vertical="center"/>
      <protection/>
    </xf>
    <xf numFmtId="9" fontId="0" fillId="7" borderId="5" xfId="0" applyNumberFormat="1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/>
      <protection/>
    </xf>
    <xf numFmtId="6" fontId="0" fillId="2" borderId="1" xfId="0" applyNumberFormat="1" applyFont="1" applyFill="1" applyBorder="1" applyAlignment="1" applyProtection="1">
      <alignment horizontal="center" vertical="center"/>
      <protection/>
    </xf>
    <xf numFmtId="6" fontId="0" fillId="7" borderId="12" xfId="0" applyNumberFormat="1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/>
    </xf>
    <xf numFmtId="0" fontId="1" fillId="2" borderId="10" xfId="0" applyFont="1" applyFill="1" applyBorder="1" applyAlignment="1" applyProtection="1">
      <alignment vertical="top"/>
      <protection/>
    </xf>
    <xf numFmtId="0" fontId="0" fillId="2" borderId="10" xfId="0" applyFill="1" applyBorder="1" applyAlignment="1" applyProtection="1">
      <alignment horizontal="center" vertical="top"/>
      <protection/>
    </xf>
    <xf numFmtId="0" fontId="1" fillId="2" borderId="3" xfId="0" applyFont="1" applyFill="1" applyBorder="1" applyAlignment="1" applyProtection="1">
      <alignment horizontal="center" vertical="top"/>
      <protection/>
    </xf>
    <xf numFmtId="0" fontId="1" fillId="2" borderId="10" xfId="0" applyFont="1" applyFill="1" applyBorder="1" applyAlignment="1" applyProtection="1">
      <alignment horizontal="center" vertical="top"/>
      <protection/>
    </xf>
    <xf numFmtId="0" fontId="0" fillId="2" borderId="0" xfId="0" applyFill="1" applyBorder="1" applyAlignment="1" applyProtection="1">
      <alignment horizontal="center" vertical="top"/>
      <protection/>
    </xf>
    <xf numFmtId="0" fontId="1" fillId="2" borderId="0" xfId="0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vertical="top"/>
      <protection/>
    </xf>
    <xf numFmtId="9" fontId="1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" fillId="2" borderId="8" xfId="0" applyFont="1" applyFill="1" applyBorder="1" applyAlignment="1" applyProtection="1">
      <alignment horizontal="center" vertical="top"/>
      <protection/>
    </xf>
    <xf numFmtId="0" fontId="1" fillId="2" borderId="2" xfId="0" applyFont="1" applyFill="1" applyBorder="1" applyAlignment="1" applyProtection="1">
      <alignment horizontal="center" vertical="top"/>
      <protection/>
    </xf>
    <xf numFmtId="0" fontId="1" fillId="2" borderId="10" xfId="0" applyFon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 vertical="center"/>
      <protection/>
    </xf>
    <xf numFmtId="6" fontId="0" fillId="2" borderId="2" xfId="0" applyNumberFormat="1" applyFont="1" applyFill="1" applyBorder="1" applyAlignment="1" applyProtection="1">
      <alignment horizontal="center"/>
      <protection/>
    </xf>
    <xf numFmtId="6" fontId="0" fillId="2" borderId="8" xfId="0" applyNumberFormat="1" applyFont="1" applyFill="1" applyBorder="1" applyAlignment="1" applyProtection="1">
      <alignment horizontal="center"/>
      <protection/>
    </xf>
    <xf numFmtId="0" fontId="1" fillId="2" borderId="11" xfId="0" applyFont="1" applyFill="1" applyBorder="1" applyAlignment="1" applyProtection="1">
      <alignment horizontal="center" vertical="top"/>
      <protection/>
    </xf>
    <xf numFmtId="0" fontId="0" fillId="2" borderId="3" xfId="0" applyFill="1" applyBorder="1" applyAlignment="1" applyProtection="1">
      <alignment vertical="center"/>
      <protection/>
    </xf>
    <xf numFmtId="6" fontId="0" fillId="2" borderId="0" xfId="0" applyNumberFormat="1" applyFont="1" applyFill="1" applyBorder="1" applyAlignment="1" applyProtection="1">
      <alignment vertical="center"/>
      <protection/>
    </xf>
    <xf numFmtId="6" fontId="0" fillId="2" borderId="2" xfId="0" applyNumberFormat="1" applyFont="1" applyFill="1" applyBorder="1" applyAlignment="1" applyProtection="1">
      <alignment vertical="center"/>
      <protection/>
    </xf>
    <xf numFmtId="49" fontId="1" fillId="0" borderId="4" xfId="0" applyNumberFormat="1" applyFont="1" applyFill="1" applyBorder="1" applyAlignment="1" applyProtection="1">
      <alignment vertical="center"/>
      <protection/>
    </xf>
    <xf numFmtId="0" fontId="1" fillId="2" borderId="5" xfId="0" applyFont="1" applyFill="1" applyBorder="1" applyAlignment="1" applyProtection="1">
      <alignment horizontal="center" vertical="top" wrapText="1"/>
      <protection/>
    </xf>
    <xf numFmtId="6" fontId="1" fillId="2" borderId="6" xfId="0" applyNumberFormat="1" applyFont="1" applyFill="1" applyBorder="1" applyAlignment="1">
      <alignment horizontal="center" vertical="center"/>
    </xf>
    <xf numFmtId="6" fontId="0" fillId="0" borderId="9" xfId="0" applyNumberFormat="1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top" wrapText="1"/>
      <protection/>
    </xf>
    <xf numFmtId="0" fontId="1" fillId="2" borderId="6" xfId="0" applyFont="1" applyFill="1" applyBorder="1" applyAlignment="1" applyProtection="1">
      <alignment vertical="top"/>
      <protection/>
    </xf>
    <xf numFmtId="0" fontId="0" fillId="2" borderId="6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center"/>
      <protection/>
    </xf>
    <xf numFmtId="6" fontId="0" fillId="0" borderId="1" xfId="0" applyNumberFormat="1" applyBorder="1" applyAlignment="1" applyProtection="1">
      <alignment horizontal="center"/>
      <protection/>
    </xf>
    <xf numFmtId="168" fontId="11" fillId="7" borderId="2" xfId="0" applyNumberFormat="1" applyFont="1" applyFill="1" applyBorder="1" applyAlignment="1" applyProtection="1">
      <alignment vertical="center"/>
      <protection/>
    </xf>
    <xf numFmtId="6" fontId="0" fillId="0" borderId="0" xfId="0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Font="1" applyFill="1" applyBorder="1" applyAlignment="1" applyProtection="1">
      <alignment horizontal="center" vertical="center"/>
      <protection/>
    </xf>
    <xf numFmtId="6" fontId="0" fillId="0" borderId="0" xfId="0" applyNumberFormat="1" applyBorder="1" applyAlignment="1" applyProtection="1">
      <alignment horizontal="center" vertical="center"/>
      <protection/>
    </xf>
    <xf numFmtId="6" fontId="0" fillId="0" borderId="6" xfId="0" applyNumberFormat="1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left" vertical="top"/>
      <protection/>
    </xf>
    <xf numFmtId="0" fontId="0" fillId="2" borderId="6" xfId="0" applyFill="1" applyBorder="1" applyAlignment="1" applyProtection="1">
      <alignment horizontal="left" vertical="center"/>
      <protection/>
    </xf>
    <xf numFmtId="6" fontId="0" fillId="2" borderId="6" xfId="0" applyNumberFormat="1" applyFont="1" applyFill="1" applyBorder="1" applyAlignment="1" applyProtection="1">
      <alignment horizontal="center" vertical="center"/>
      <protection/>
    </xf>
    <xf numFmtId="49" fontId="1" fillId="2" borderId="5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horizontal="right" vertical="center"/>
      <protection/>
    </xf>
    <xf numFmtId="49" fontId="0" fillId="0" borderId="11" xfId="0" applyNumberFormat="1" applyFont="1" applyBorder="1" applyAlignment="1" applyProtection="1">
      <alignment horizontal="right" vertical="center"/>
      <protection/>
    </xf>
    <xf numFmtId="49" fontId="1" fillId="2" borderId="5" xfId="0" applyNumberFormat="1" applyFont="1" applyFill="1" applyBorder="1" applyAlignment="1" applyProtection="1">
      <alignment vertical="top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2" borderId="12" xfId="0" applyNumberFormat="1" applyFont="1" applyFill="1" applyBorder="1" applyAlignment="1" applyProtection="1">
      <alignment vertical="top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49" fontId="1" fillId="2" borderId="11" xfId="0" applyNumberFormat="1" applyFont="1" applyFill="1" applyBorder="1" applyAlignment="1" applyProtection="1">
      <alignment vertical="top"/>
      <protection/>
    </xf>
    <xf numFmtId="49" fontId="1" fillId="2" borderId="4" xfId="0" applyNumberFormat="1" applyFont="1" applyFill="1" applyBorder="1" applyAlignment="1" applyProtection="1">
      <alignment vertical="center"/>
      <protection/>
    </xf>
    <xf numFmtId="49" fontId="1" fillId="2" borderId="4" xfId="0" applyNumberFormat="1" applyFont="1" applyFill="1" applyBorder="1" applyAlignment="1" applyProtection="1">
      <alignment/>
      <protection/>
    </xf>
    <xf numFmtId="49" fontId="1" fillId="2" borderId="11" xfId="0" applyNumberFormat="1" applyFont="1" applyFill="1" applyBorder="1" applyAlignment="1" applyProtection="1">
      <alignment/>
      <protection/>
    </xf>
    <xf numFmtId="49" fontId="1" fillId="2" borderId="11" xfId="0" applyNumberFormat="1" applyFont="1" applyFill="1" applyBorder="1" applyAlignment="1" applyProtection="1">
      <alignment vertical="center"/>
      <protection/>
    </xf>
    <xf numFmtId="0" fontId="0" fillId="8" borderId="9" xfId="0" applyFill="1" applyBorder="1" applyAlignment="1">
      <alignment vertical="center"/>
    </xf>
    <xf numFmtId="0" fontId="0" fillId="7" borderId="5" xfId="0" applyFill="1" applyBorder="1" applyAlignment="1" applyProtection="1">
      <alignment vertical="center"/>
      <protection/>
    </xf>
    <xf numFmtId="164" fontId="0" fillId="7" borderId="7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vertical="center"/>
      <protection locked="0"/>
    </xf>
    <xf numFmtId="164" fontId="0" fillId="7" borderId="5" xfId="0" applyNumberFormat="1" applyFont="1" applyFill="1" applyBorder="1" applyAlignment="1" applyProtection="1">
      <alignment vertical="center"/>
      <protection/>
    </xf>
    <xf numFmtId="164" fontId="0" fillId="0" borderId="7" xfId="0" applyNumberFormat="1" applyFont="1" applyFill="1" applyBorder="1" applyAlignment="1" applyProtection="1">
      <alignment vertical="center"/>
      <protection locked="0"/>
    </xf>
    <xf numFmtId="166" fontId="0" fillId="7" borderId="5" xfId="0" applyNumberFormat="1" applyFont="1" applyFill="1" applyBorder="1" applyAlignment="1" applyProtection="1">
      <alignment vertical="center"/>
      <protection/>
    </xf>
    <xf numFmtId="166" fontId="0" fillId="7" borderId="7" xfId="0" applyNumberFormat="1" applyFont="1" applyFill="1" applyBorder="1" applyAlignment="1" applyProtection="1">
      <alignment horizontal="center" vertical="center"/>
      <protection/>
    </xf>
    <xf numFmtId="166" fontId="0" fillId="0" borderId="7" xfId="0" applyNumberFormat="1" applyFont="1" applyFill="1" applyBorder="1" applyAlignment="1" applyProtection="1">
      <alignment vertical="center"/>
      <protection locked="0"/>
    </xf>
    <xf numFmtId="165" fontId="0" fillId="7" borderId="8" xfId="0" applyNumberFormat="1" applyFont="1" applyFill="1" applyBorder="1" applyAlignment="1" applyProtection="1">
      <alignment horizontal="center" vertical="center"/>
      <protection/>
    </xf>
    <xf numFmtId="165" fontId="0" fillId="0" borderId="8" xfId="0" applyNumberFormat="1" applyFont="1" applyFill="1" applyBorder="1" applyAlignment="1" applyProtection="1">
      <alignment vertical="center"/>
      <protection locked="0"/>
    </xf>
    <xf numFmtId="9" fontId="0" fillId="0" borderId="2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49" fontId="0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6" fontId="0" fillId="0" borderId="2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0" fontId="1" fillId="2" borderId="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left" vertical="center"/>
    </xf>
    <xf numFmtId="6" fontId="0" fillId="0" borderId="0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6" fontId="0" fillId="0" borderId="2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/>
    </xf>
    <xf numFmtId="0" fontId="0" fillId="7" borderId="5" xfId="0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5" xfId="0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7" xfId="0" applyFont="1" applyFill="1" applyBorder="1" applyAlignment="1" applyProtection="1">
      <alignment vertical="top" wrapText="1"/>
      <protection/>
    </xf>
    <xf numFmtId="6" fontId="0" fillId="0" borderId="9" xfId="0" applyNumberFormat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6" fontId="1" fillId="2" borderId="9" xfId="0" applyNumberFormat="1" applyFont="1" applyFill="1" applyBorder="1" applyAlignment="1" applyProtection="1">
      <alignment horizontal="center" vertical="center"/>
      <protection/>
    </xf>
    <xf numFmtId="9" fontId="0" fillId="0" borderId="7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/>
      <protection locked="0"/>
    </xf>
    <xf numFmtId="9" fontId="0" fillId="0" borderId="3" xfId="0" applyNumberForma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6" fontId="0" fillId="0" borderId="2" xfId="0" applyNumberFormat="1" applyFill="1" applyBorder="1" applyAlignment="1" applyProtection="1">
      <alignment horizontal="center" vertical="center"/>
      <protection locked="0"/>
    </xf>
    <xf numFmtId="9" fontId="0" fillId="0" borderId="10" xfId="0" applyNumberFormat="1" applyFill="1" applyBorder="1" applyAlignment="1" applyProtection="1">
      <alignment/>
      <protection locked="0"/>
    </xf>
    <xf numFmtId="6" fontId="0" fillId="7" borderId="10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165" fontId="0" fillId="0" borderId="5" xfId="0" applyNumberFormat="1" applyFont="1" applyFill="1" applyBorder="1" applyAlignment="1" applyProtection="1">
      <alignment horizontal="center" vertical="center"/>
      <protection/>
    </xf>
    <xf numFmtId="165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166" fontId="0" fillId="0" borderId="5" xfId="0" applyNumberFormat="1" applyFont="1" applyFill="1" applyBorder="1" applyAlignment="1" applyProtection="1">
      <alignment horizontal="center" vertical="center"/>
      <protection/>
    </xf>
    <xf numFmtId="166" fontId="0" fillId="0" borderId="6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6" fontId="0" fillId="0" borderId="6" xfId="0" applyNumberFormat="1" applyBorder="1" applyAlignment="1">
      <alignment horizontal="center" vertical="center"/>
    </xf>
    <xf numFmtId="6" fontId="0" fillId="0" borderId="6" xfId="0" applyNumberFormat="1" applyFill="1" applyBorder="1" applyAlignment="1" applyProtection="1">
      <alignment horizontal="center" vertical="center"/>
      <protection/>
    </xf>
    <xf numFmtId="6" fontId="0" fillId="0" borderId="5" xfId="0" applyNumberFormat="1" applyBorder="1" applyAlignment="1" applyProtection="1">
      <alignment horizontal="center" vertical="center"/>
      <protection/>
    </xf>
    <xf numFmtId="0" fontId="0" fillId="0" borderId="7" xfId="0" applyBorder="1" applyAlignment="1">
      <alignment vertical="center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9" fontId="0" fillId="0" borderId="7" xfId="0" applyNumberFormat="1" applyFill="1" applyBorder="1" applyAlignment="1" applyProtection="1">
      <alignment vertical="center"/>
      <protection/>
    </xf>
    <xf numFmtId="9" fontId="0" fillId="0" borderId="7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5" fillId="2" borderId="9" xfId="0" applyFont="1" applyFill="1" applyBorder="1" applyAlignment="1" applyProtection="1">
      <alignment horizontal="center" vertical="center"/>
      <protection/>
    </xf>
    <xf numFmtId="176" fontId="0" fillId="2" borderId="2" xfId="0" applyNumberFormat="1" applyFill="1" applyBorder="1" applyAlignment="1" applyProtection="1">
      <alignment horizontal="center" vertical="center"/>
      <protection/>
    </xf>
    <xf numFmtId="176" fontId="0" fillId="2" borderId="9" xfId="0" applyNumberFormat="1" applyFill="1" applyBorder="1" applyAlignment="1" applyProtection="1">
      <alignment horizontal="center" vertical="center"/>
      <protection/>
    </xf>
    <xf numFmtId="6" fontId="11" fillId="7" borderId="11" xfId="0" applyNumberFormat="1" applyFont="1" applyFill="1" applyBorder="1" applyAlignment="1" applyProtection="1">
      <alignment horizontal="center" vertical="center"/>
      <protection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0" xfId="0" applyFill="1" applyBorder="1" applyAlignment="1">
      <alignment horizontal="center"/>
    </xf>
    <xf numFmtId="9" fontId="2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5" fillId="2" borderId="10" xfId="0" applyFont="1" applyFill="1" applyBorder="1" applyAlignment="1" applyProtection="1">
      <alignment horizontal="center" vertical="top" wrapText="1"/>
      <protection/>
    </xf>
    <xf numFmtId="177" fontId="11" fillId="7" borderId="11" xfId="0" applyNumberFormat="1" applyFont="1" applyFill="1" applyBorder="1" applyAlignment="1" applyProtection="1">
      <alignment horizontal="center" vertical="center"/>
      <protection/>
    </xf>
    <xf numFmtId="0" fontId="13" fillId="2" borderId="0" xfId="0" applyFont="1" applyFill="1" applyBorder="1" applyAlignment="1" applyProtection="1">
      <alignment horizontal="center" vertical="top" wrapText="1"/>
      <protection/>
    </xf>
    <xf numFmtId="9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9" fontId="0" fillId="0" borderId="10" xfId="0" applyNumberFormat="1" applyFont="1" applyFill="1" applyBorder="1" applyAlignment="1" applyProtection="1">
      <alignment vertical="center"/>
      <protection/>
    </xf>
    <xf numFmtId="0" fontId="0" fillId="0" borderId="2" xfId="0" applyFill="1" applyBorder="1" applyAlignment="1">
      <alignment horizontal="center" vertical="center"/>
    </xf>
    <xf numFmtId="164" fontId="0" fillId="7" borderId="2" xfId="0" applyNumberFormat="1" applyFont="1" applyFill="1" applyBorder="1" applyAlignment="1" applyProtection="1">
      <alignment horizontal="center" vertical="center"/>
      <protection/>
    </xf>
    <xf numFmtId="164" fontId="0" fillId="0" borderId="2" xfId="0" applyNumberFormat="1" applyFont="1" applyFill="1" applyBorder="1" applyAlignment="1" applyProtection="1">
      <alignment vertical="center"/>
      <protection locked="0"/>
    </xf>
    <xf numFmtId="164" fontId="0" fillId="0" borderId="5" xfId="0" applyNumberFormat="1" applyFon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vertical="top"/>
      <protection/>
    </xf>
    <xf numFmtId="0" fontId="0" fillId="2" borderId="3" xfId="0" applyFill="1" applyBorder="1" applyAlignment="1" applyProtection="1">
      <alignment vertical="top"/>
      <protection/>
    </xf>
    <xf numFmtId="0" fontId="0" fillId="2" borderId="2" xfId="0" applyFill="1" applyBorder="1" applyAlignment="1" applyProtection="1">
      <alignment vertical="top"/>
      <protection/>
    </xf>
    <xf numFmtId="0" fontId="0" fillId="2" borderId="8" xfId="0" applyFill="1" applyBorder="1" applyAlignment="1" applyProtection="1">
      <alignment vertical="top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6" fontId="14" fillId="0" borderId="0" xfId="0" applyNumberFormat="1" applyFont="1" applyFill="1" applyBorder="1" applyAlignment="1">
      <alignment horizontal="center" vertical="center"/>
    </xf>
    <xf numFmtId="0" fontId="0" fillId="9" borderId="9" xfId="0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9" fontId="0" fillId="0" borderId="7" xfId="0" applyNumberFormat="1" applyBorder="1" applyAlignment="1" applyProtection="1">
      <alignment horizontal="center" vertical="center"/>
      <protection/>
    </xf>
    <xf numFmtId="6" fontId="0" fillId="0" borderId="5" xfId="0" applyNumberFormat="1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top" wrapText="1"/>
      <protection/>
    </xf>
    <xf numFmtId="0" fontId="1" fillId="2" borderId="6" xfId="0" applyFont="1" applyFill="1" applyBorder="1" applyAlignment="1" applyProtection="1">
      <alignment horizontal="center" vertical="top" wrapText="1"/>
      <protection/>
    </xf>
    <xf numFmtId="0" fontId="1" fillId="2" borderId="7" xfId="0" applyFont="1" applyFill="1" applyBorder="1" applyAlignment="1" applyProtection="1">
      <alignment horizontal="center" vertical="top" wrapText="1"/>
      <protection/>
    </xf>
    <xf numFmtId="9" fontId="1" fillId="2" borderId="5" xfId="0" applyNumberFormat="1" applyFont="1" applyFill="1" applyBorder="1" applyAlignment="1" applyProtection="1">
      <alignment horizontal="center" vertical="center"/>
      <protection/>
    </xf>
    <xf numFmtId="9" fontId="1" fillId="2" borderId="7" xfId="0" applyNumberFormat="1" applyFont="1" applyFill="1" applyBorder="1" applyAlignment="1" applyProtection="1">
      <alignment horizontal="center" vertical="center"/>
      <protection/>
    </xf>
    <xf numFmtId="9" fontId="0" fillId="0" borderId="5" xfId="0" applyNumberFormat="1" applyBorder="1" applyAlignment="1" applyProtection="1">
      <alignment horizontal="center" vertical="center"/>
      <protection/>
    </xf>
    <xf numFmtId="174" fontId="5" fillId="2" borderId="5" xfId="0" applyNumberFormat="1" applyFont="1" applyFill="1" applyBorder="1" applyAlignment="1" applyProtection="1">
      <alignment horizontal="center" vertical="center"/>
      <protection/>
    </xf>
    <xf numFmtId="174" fontId="5" fillId="2" borderId="6" xfId="0" applyNumberFormat="1" applyFont="1" applyFill="1" applyBorder="1" applyAlignment="1" applyProtection="1">
      <alignment horizontal="center" vertical="center"/>
      <protection/>
    </xf>
    <xf numFmtId="0" fontId="1" fillId="2" borderId="12" xfId="0" applyFont="1" applyFill="1" applyBorder="1" applyAlignment="1" applyProtection="1">
      <alignment horizontal="center" vertical="top"/>
      <protection/>
    </xf>
    <xf numFmtId="0" fontId="1" fillId="2" borderId="10" xfId="0" applyFont="1" applyFill="1" applyBorder="1" applyAlignment="1" applyProtection="1">
      <alignment horizontal="center" vertical="top"/>
      <protection/>
    </xf>
    <xf numFmtId="0" fontId="1" fillId="2" borderId="3" xfId="0" applyFont="1" applyFill="1" applyBorder="1" applyAlignment="1" applyProtection="1">
      <alignment horizontal="center" vertical="top"/>
      <protection/>
    </xf>
    <xf numFmtId="175" fontId="5" fillId="2" borderId="5" xfId="0" applyNumberFormat="1" applyFont="1" applyFill="1" applyBorder="1" applyAlignment="1" applyProtection="1">
      <alignment horizontal="center" vertical="center"/>
      <protection/>
    </xf>
    <xf numFmtId="175" fontId="5" fillId="2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horizontal="center" vertical="top" wrapText="1"/>
      <protection/>
    </xf>
    <xf numFmtId="0" fontId="5" fillId="2" borderId="3" xfId="0" applyFont="1" applyFill="1" applyBorder="1" applyAlignment="1" applyProtection="1">
      <alignment horizontal="center" vertical="top" wrapText="1"/>
      <protection/>
    </xf>
    <xf numFmtId="0" fontId="5" fillId="2" borderId="10" xfId="0" applyFont="1" applyFill="1" applyBorder="1" applyAlignment="1" applyProtection="1">
      <alignment horizontal="center" vertical="top" wrapText="1"/>
      <protection/>
    </xf>
    <xf numFmtId="6" fontId="0" fillId="7" borderId="12" xfId="0" applyNumberFormat="1" applyFill="1" applyBorder="1" applyAlignment="1" applyProtection="1">
      <alignment horizontal="center" vertical="center"/>
      <protection/>
    </xf>
    <xf numFmtId="6" fontId="0" fillId="7" borderId="11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2" borderId="10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6" fontId="0" fillId="0" borderId="6" xfId="0" applyNumberFormat="1" applyFont="1" applyFill="1" applyBorder="1" applyAlignment="1" applyProtection="1">
      <alignment horizontal="center" vertical="center"/>
      <protection/>
    </xf>
    <xf numFmtId="6" fontId="0" fillId="0" borderId="7" xfId="0" applyNumberFormat="1" applyFont="1" applyFill="1" applyBorder="1" applyAlignment="1" applyProtection="1">
      <alignment horizontal="center" vertical="center"/>
      <protection/>
    </xf>
    <xf numFmtId="176" fontId="0" fillId="2" borderId="5" xfId="0" applyNumberFormat="1" applyFill="1" applyBorder="1" applyAlignment="1" applyProtection="1">
      <alignment horizontal="center" vertical="center"/>
      <protection/>
    </xf>
    <xf numFmtId="176" fontId="0" fillId="2" borderId="7" xfId="0" applyNumberFormat="1" applyFill="1" applyBorder="1" applyAlignment="1" applyProtection="1">
      <alignment horizontal="center" vertical="center"/>
      <protection/>
    </xf>
    <xf numFmtId="173" fontId="5" fillId="2" borderId="5" xfId="0" applyNumberFormat="1" applyFont="1" applyFill="1" applyBorder="1" applyAlignment="1" applyProtection="1">
      <alignment horizontal="center" vertical="center"/>
      <protection/>
    </xf>
    <xf numFmtId="173" fontId="5" fillId="2" borderId="6" xfId="0" applyNumberFormat="1" applyFont="1" applyFill="1" applyBorder="1" applyAlignment="1" applyProtection="1">
      <alignment horizontal="center" vertical="center"/>
      <protection/>
    </xf>
    <xf numFmtId="6" fontId="0" fillId="2" borderId="14" xfId="0" applyNumberFormat="1" applyFill="1" applyBorder="1" applyAlignment="1" applyProtection="1">
      <alignment horizontal="center" vertical="center"/>
      <protection/>
    </xf>
    <xf numFmtId="6" fontId="0" fillId="2" borderId="15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top" wrapText="1"/>
      <protection/>
    </xf>
    <xf numFmtId="0" fontId="0" fillId="2" borderId="0" xfId="0" applyFill="1" applyBorder="1" applyAlignment="1" applyProtection="1">
      <alignment horizontal="left" vertical="center"/>
      <protection/>
    </xf>
    <xf numFmtId="0" fontId="1" fillId="2" borderId="14" xfId="0" applyFont="1" applyFill="1" applyBorder="1" applyAlignment="1" applyProtection="1">
      <alignment horizontal="center" vertical="top" wrapText="1"/>
      <protection/>
    </xf>
    <xf numFmtId="0" fontId="1" fillId="2" borderId="13" xfId="0" applyFont="1" applyFill="1" applyBorder="1" applyAlignment="1" applyProtection="1">
      <alignment horizontal="center" vertical="top" wrapText="1"/>
      <protection/>
    </xf>
    <xf numFmtId="0" fontId="1" fillId="2" borderId="15" xfId="0" applyFont="1" applyFill="1" applyBorder="1" applyAlignment="1" applyProtection="1">
      <alignment horizontal="center" vertical="top" wrapText="1"/>
      <protection/>
    </xf>
    <xf numFmtId="0" fontId="1" fillId="2" borderId="6" xfId="0" applyFont="1" applyFill="1" applyBorder="1" applyAlignment="1" applyProtection="1">
      <alignment horizontal="center" vertical="top"/>
      <protection/>
    </xf>
    <xf numFmtId="0" fontId="1" fillId="2" borderId="10" xfId="0" applyFont="1" applyFill="1" applyBorder="1" applyAlignment="1" applyProtection="1">
      <alignment horizontal="left" vertical="top"/>
      <protection/>
    </xf>
    <xf numFmtId="0" fontId="1" fillId="2" borderId="3" xfId="0" applyFont="1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left" vertical="center"/>
      <protection/>
    </xf>
    <xf numFmtId="0" fontId="0" fillId="2" borderId="8" xfId="0" applyFill="1" applyBorder="1" applyAlignment="1" applyProtection="1">
      <alignment horizontal="left" vertical="center"/>
      <protection/>
    </xf>
    <xf numFmtId="0" fontId="5" fillId="2" borderId="11" xfId="0" applyFont="1" applyFill="1" applyBorder="1" applyAlignment="1" applyProtection="1">
      <alignment horizontal="center" vertical="top" wrapText="1"/>
      <protection/>
    </xf>
    <xf numFmtId="0" fontId="5" fillId="2" borderId="2" xfId="0" applyFont="1" applyFill="1" applyBorder="1" applyAlignment="1" applyProtection="1">
      <alignment horizontal="center" vertical="top" wrapText="1"/>
      <protection/>
    </xf>
    <xf numFmtId="0" fontId="5" fillId="2" borderId="8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9" fontId="2" fillId="0" borderId="4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6" fontId="0" fillId="0" borderId="4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6" fontId="1" fillId="2" borderId="5" xfId="0" applyNumberFormat="1" applyFont="1" applyFill="1" applyBorder="1" applyAlignment="1">
      <alignment horizontal="center" vertical="center"/>
    </xf>
    <xf numFmtId="6" fontId="1" fillId="2" borderId="6" xfId="0" applyNumberFormat="1" applyFont="1" applyFill="1" applyBorder="1" applyAlignment="1">
      <alignment horizontal="center" vertical="center"/>
    </xf>
    <xf numFmtId="6" fontId="1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">
    <dxf>
      <font>
        <b/>
        <i val="0"/>
        <u val="single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32"/>
          <c:w val="0.95675"/>
          <c:h val="0.9677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Effizienzprognose!$S$10:$U$10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Effizienzprognose!$S$11:$U$11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Effizienzprognose!$S$12:$U$12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Effizienzprognose!$S$13:$U$13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Effizienzprognose!$S$14:$U$14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Effizienzprognose!$S$15:$U$15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Effizienzprognose!$S$16:$U$16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Effizienzprognose!$S$9:$U$9</c:f>
              <c:strCache/>
            </c:strRef>
          </c:cat>
          <c:val>
            <c:numRef>
              <c:f>Effizienzprognose!$S$17:$U$17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43106464"/>
        <c:axId val="52413857"/>
      </c:barChart>
      <c:catAx>
        <c:axId val="43106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2413857"/>
        <c:crosses val="autoZero"/>
        <c:auto val="1"/>
        <c:lblOffset val="100"/>
        <c:noMultiLvlLbl val="0"/>
      </c:catAx>
      <c:valAx>
        <c:axId val="5241385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\ &quot;€&quot;" sourceLinked="0"/>
        <c:majorTickMark val="out"/>
        <c:minorTickMark val="none"/>
        <c:tickLblPos val="none"/>
        <c:crossAx val="431064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Berechnungsschema-Projekteignungstest.xls#'Mehrkosten PPP'!A1" /><Relationship Id="rId2" Type="http://schemas.openxmlformats.org/officeDocument/2006/relationships/hyperlink" Target="#Berechnungsschema-Projekteignungstest.xls#Wirtschaftlichkeitsprognos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4</xdr:col>
      <xdr:colOff>781050</xdr:colOff>
      <xdr:row>0</xdr:row>
      <xdr:rowOff>0</xdr:rowOff>
    </xdr:to>
    <xdr:sp>
      <xdr:nvSpPr>
        <xdr:cNvPr id="1" name="TextBox 14">
          <a:hlinkClick r:id="rId1"/>
        </xdr:cNvPr>
        <xdr:cNvSpPr txBox="1">
          <a:spLocks noChangeArrowheads="1"/>
        </xdr:cNvSpPr>
      </xdr:nvSpPr>
      <xdr:spPr>
        <a:xfrm>
          <a:off x="219075" y="0"/>
          <a:ext cx="3352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Finanzierungs- und Transaktionskosten</a:t>
          </a:r>
        </a:p>
      </xdr:txBody>
    </xdr:sp>
    <xdr:clientData/>
  </xdr:twoCellAnchor>
  <xdr:twoCellAnchor>
    <xdr:from>
      <xdr:col>8</xdr:col>
      <xdr:colOff>1381125</xdr:colOff>
      <xdr:row>0</xdr:row>
      <xdr:rowOff>0</xdr:rowOff>
    </xdr:from>
    <xdr:to>
      <xdr:col>9</xdr:col>
      <xdr:colOff>981075</xdr:colOff>
      <xdr:row>0</xdr:row>
      <xdr:rowOff>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6953250" y="0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Risikokosten</a:t>
          </a:r>
        </a:p>
      </xdr:txBody>
    </xdr:sp>
    <xdr:clientData/>
  </xdr:twoCellAnchor>
  <xdr:twoCellAnchor>
    <xdr:from>
      <xdr:col>13</xdr:col>
      <xdr:colOff>171450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" name="TextBox 16">
          <a:hlinkClick r:id="rId2"/>
        </xdr:cNvPr>
        <xdr:cNvSpPr txBox="1">
          <a:spLocks noChangeArrowheads="1"/>
        </xdr:cNvSpPr>
      </xdr:nvSpPr>
      <xdr:spPr>
        <a:xfrm>
          <a:off x="9925050" y="0"/>
          <a:ext cx="1219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Wirtschaftlichkeitsprognose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5</xdr:row>
      <xdr:rowOff>123825</xdr:rowOff>
    </xdr:from>
    <xdr:to>
      <xdr:col>21</xdr:col>
      <xdr:colOff>1190625</xdr:colOff>
      <xdr:row>19</xdr:row>
      <xdr:rowOff>0</xdr:rowOff>
    </xdr:to>
    <xdr:graphicFrame>
      <xdr:nvGraphicFramePr>
        <xdr:cNvPr id="1" name="Chart 10"/>
        <xdr:cNvGraphicFramePr/>
      </xdr:nvGraphicFramePr>
      <xdr:xfrm>
        <a:off x="7867650" y="1266825"/>
        <a:ext cx="43243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400050</xdr:colOff>
      <xdr:row>32</xdr:row>
      <xdr:rowOff>152400</xdr:rowOff>
    </xdr:from>
    <xdr:to>
      <xdr:col>13</xdr:col>
      <xdr:colOff>209550</xdr:colOff>
      <xdr:row>36</xdr:row>
      <xdr:rowOff>0</xdr:rowOff>
    </xdr:to>
    <xdr:sp>
      <xdr:nvSpPr>
        <xdr:cNvPr id="2" name="Polygon 17"/>
        <xdr:cNvSpPr>
          <a:spLocks/>
        </xdr:cNvSpPr>
      </xdr:nvSpPr>
      <xdr:spPr>
        <a:xfrm>
          <a:off x="3000375" y="7077075"/>
          <a:ext cx="2714625" cy="628650"/>
        </a:xfrm>
        <a:custGeom>
          <a:pathLst>
            <a:path h="32" w="156">
              <a:moveTo>
                <a:pt x="21" y="0"/>
              </a:moveTo>
              <a:lnTo>
                <a:pt x="137" y="0"/>
              </a:lnTo>
              <a:lnTo>
                <a:pt x="156" y="16"/>
              </a:lnTo>
              <a:lnTo>
                <a:pt x="136" y="32"/>
              </a:lnTo>
              <a:lnTo>
                <a:pt x="21" y="32"/>
              </a:lnTo>
              <a:lnTo>
                <a:pt x="0" y="17"/>
              </a:lnTo>
              <a:lnTo>
                <a:pt x="21" y="0"/>
              </a:lnTo>
              <a:close/>
            </a:path>
          </a:pathLst>
        </a:custGeom>
        <a:gradFill rotWithShape="1">
          <a:gsLst>
            <a:gs pos="0">
              <a:srgbClr val="FFCC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33</xdr:row>
      <xdr:rowOff>104775</xdr:rowOff>
    </xdr:from>
    <xdr:to>
      <xdr:col>11</xdr:col>
      <xdr:colOff>276225</xdr:colOff>
      <xdr:row>35</xdr:row>
      <xdr:rowOff>0</xdr:rowOff>
    </xdr:to>
    <xdr:sp>
      <xdr:nvSpPr>
        <xdr:cNvPr id="3" name="TextBox 18"/>
        <xdr:cNvSpPr txBox="1">
          <a:spLocks noChangeArrowheads="1"/>
        </xdr:cNvSpPr>
      </xdr:nvSpPr>
      <xdr:spPr>
        <a:xfrm>
          <a:off x="4086225" y="7191375"/>
          <a:ext cx="533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latin typeface="Arial"/>
              <a:ea typeface="Arial"/>
              <a:cs typeface="Arial"/>
            </a:rPr>
            <a:t>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2:N135"/>
  <sheetViews>
    <sheetView showGridLines="0" showRowColHeaders="0" tabSelected="1" zoomScale="120" zoomScaleNormal="120" workbookViewId="0" topLeftCell="A1">
      <selection activeCell="L6" sqref="L6"/>
    </sheetView>
  </sheetViews>
  <sheetFormatPr defaultColWidth="11.421875" defaultRowHeight="12.75"/>
  <cols>
    <col min="1" max="1" width="2.8515625" style="0" customWidth="1"/>
    <col min="2" max="2" width="3.8515625" style="2" customWidth="1"/>
    <col min="3" max="3" width="32.8515625" style="0" customWidth="1"/>
    <col min="4" max="4" width="3.28125" style="0" customWidth="1"/>
    <col min="5" max="5" width="14.28125" style="0" customWidth="1"/>
    <col min="6" max="6" width="3.28125" style="0" customWidth="1"/>
    <col min="7" max="7" width="28.57421875" style="0" customWidth="1"/>
    <col min="8" max="8" width="3.28125" style="0" customWidth="1"/>
    <col min="9" max="9" width="20.7109375" style="9" customWidth="1"/>
    <col min="10" max="10" width="3.28125" style="25" customWidth="1"/>
    <col min="11" max="11" width="3.28125" style="24" customWidth="1"/>
    <col min="12" max="12" width="20.7109375" style="0" customWidth="1"/>
    <col min="13" max="13" width="3.28125" style="0" customWidth="1"/>
    <col min="14" max="14" width="2.8515625" style="35" customWidth="1"/>
  </cols>
  <sheetData>
    <row r="2" spans="2:14" s="3" customFormat="1" ht="19.5" customHeight="1">
      <c r="B2" s="16" t="s">
        <v>22</v>
      </c>
      <c r="C2" s="16"/>
      <c r="D2" s="16"/>
      <c r="E2" s="16"/>
      <c r="F2" s="16"/>
      <c r="G2" s="16"/>
      <c r="H2" s="16"/>
      <c r="I2" s="17"/>
      <c r="J2" s="29"/>
      <c r="K2" s="23"/>
      <c r="L2" s="16"/>
      <c r="N2" s="34"/>
    </row>
    <row r="3" ht="19.5" customHeight="1"/>
    <row r="4" spans="2:14" s="37" customFormat="1" ht="24" customHeight="1">
      <c r="B4" s="200"/>
      <c r="C4" s="41" t="s">
        <v>23</v>
      </c>
      <c r="D4" s="40"/>
      <c r="E4" s="40"/>
      <c r="F4" s="40"/>
      <c r="G4" s="40"/>
      <c r="H4" s="39"/>
      <c r="I4" s="68" t="s">
        <v>6</v>
      </c>
      <c r="J4" s="201"/>
      <c r="K4" s="202"/>
      <c r="L4" s="68" t="s">
        <v>4</v>
      </c>
      <c r="M4" s="42"/>
      <c r="N4" s="84"/>
    </row>
    <row r="5" spans="2:14" s="37" customFormat="1" ht="24" customHeight="1">
      <c r="B5" s="203" t="s">
        <v>0</v>
      </c>
      <c r="C5" s="204" t="s">
        <v>15</v>
      </c>
      <c r="D5" s="47"/>
      <c r="E5" s="47"/>
      <c r="F5" s="47"/>
      <c r="G5" s="47"/>
      <c r="H5" s="80"/>
      <c r="I5" s="197">
        <f>J5*1000000</f>
        <v>0</v>
      </c>
      <c r="J5" s="198">
        <v>0</v>
      </c>
      <c r="K5" s="261"/>
      <c r="L5" s="262">
        <f>I5</f>
        <v>0</v>
      </c>
      <c r="M5" s="263"/>
      <c r="N5" s="206"/>
    </row>
    <row r="6" spans="2:14" s="37" customFormat="1" ht="24" customHeight="1">
      <c r="B6" s="203" t="s">
        <v>13</v>
      </c>
      <c r="C6" s="204" t="s">
        <v>14</v>
      </c>
      <c r="D6" s="47"/>
      <c r="E6" s="47"/>
      <c r="F6" s="47"/>
      <c r="G6" s="47"/>
      <c r="H6" s="189"/>
      <c r="I6" s="190">
        <f>J6/1000</f>
        <v>0</v>
      </c>
      <c r="J6" s="191">
        <v>0</v>
      </c>
      <c r="K6" s="207"/>
      <c r="L6" s="47"/>
      <c r="M6" s="205"/>
      <c r="N6" s="206"/>
    </row>
    <row r="7" spans="2:14" s="37" customFormat="1" ht="24" customHeight="1">
      <c r="B7" s="203" t="s">
        <v>13</v>
      </c>
      <c r="C7" s="204" t="s">
        <v>21</v>
      </c>
      <c r="D7" s="47"/>
      <c r="E7" s="47"/>
      <c r="F7" s="47"/>
      <c r="G7" s="47"/>
      <c r="H7" s="260"/>
      <c r="I7" s="208"/>
      <c r="J7" s="209"/>
      <c r="K7" s="192"/>
      <c r="L7" s="190">
        <f>M7/1000</f>
        <v>0</v>
      </c>
      <c r="M7" s="193">
        <v>0</v>
      </c>
      <c r="N7" s="206"/>
    </row>
    <row r="8" spans="2:14" s="37" customFormat="1" ht="24" customHeight="1">
      <c r="B8" s="203" t="s">
        <v>1</v>
      </c>
      <c r="C8" s="204" t="s">
        <v>2</v>
      </c>
      <c r="D8" s="47"/>
      <c r="E8" s="47"/>
      <c r="F8" s="47"/>
      <c r="G8" s="47"/>
      <c r="H8" s="194"/>
      <c r="I8" s="195">
        <f>J8</f>
        <v>5</v>
      </c>
      <c r="J8" s="196">
        <v>5</v>
      </c>
      <c r="K8" s="264"/>
      <c r="L8" s="265">
        <f>I8</f>
        <v>5</v>
      </c>
      <c r="M8" s="263"/>
      <c r="N8" s="206"/>
    </row>
    <row r="9" spans="2:14" s="37" customFormat="1" ht="24" customHeight="1">
      <c r="B9" s="203" t="s">
        <v>3</v>
      </c>
      <c r="C9" s="204" t="s">
        <v>5</v>
      </c>
      <c r="D9" s="47"/>
      <c r="E9" s="47"/>
      <c r="F9" s="47"/>
      <c r="G9" s="205"/>
      <c r="H9" s="192"/>
      <c r="I9" s="190">
        <f>J9/1000</f>
        <v>0</v>
      </c>
      <c r="J9" s="193">
        <v>0</v>
      </c>
      <c r="K9" s="213"/>
      <c r="L9" s="214">
        <f>I9</f>
        <v>0</v>
      </c>
      <c r="M9" s="263"/>
      <c r="N9" s="206"/>
    </row>
    <row r="10" spans="2:14" s="37" customFormat="1" ht="24" customHeight="1">
      <c r="B10" s="210" t="s">
        <v>108</v>
      </c>
      <c r="C10" s="211" t="s">
        <v>107</v>
      </c>
      <c r="D10" s="212"/>
      <c r="E10" s="212"/>
      <c r="F10" s="212"/>
      <c r="G10" s="212"/>
      <c r="H10" s="192"/>
      <c r="I10" s="299">
        <f>J10/1000</f>
        <v>0</v>
      </c>
      <c r="J10" s="300">
        <v>0</v>
      </c>
      <c r="K10" s="301"/>
      <c r="L10" s="214">
        <f>I10</f>
        <v>0</v>
      </c>
      <c r="M10" s="215"/>
      <c r="N10" s="206"/>
    </row>
    <row r="11" spans="2:14" s="37" customFormat="1" ht="19.5" customHeight="1">
      <c r="B11" s="216"/>
      <c r="I11" s="69"/>
      <c r="J11" s="209"/>
      <c r="K11" s="217"/>
      <c r="N11" s="206"/>
    </row>
    <row r="12" spans="2:14" s="37" customFormat="1" ht="24" customHeight="1">
      <c r="B12" s="200" t="s">
        <v>8</v>
      </c>
      <c r="C12" s="41" t="s">
        <v>19</v>
      </c>
      <c r="D12" s="41"/>
      <c r="E12" s="41"/>
      <c r="F12" s="40"/>
      <c r="G12" s="40"/>
      <c r="H12" s="39"/>
      <c r="I12" s="68" t="s">
        <v>6</v>
      </c>
      <c r="J12" s="201"/>
      <c r="K12" s="202"/>
      <c r="L12" s="68" t="s">
        <v>4</v>
      </c>
      <c r="M12" s="42"/>
      <c r="N12" s="206"/>
    </row>
    <row r="13" spans="2:14" s="37" customFormat="1" ht="24" customHeight="1">
      <c r="B13" s="218" t="s">
        <v>16</v>
      </c>
      <c r="C13" s="219" t="s">
        <v>110</v>
      </c>
      <c r="D13" s="220"/>
      <c r="E13" s="220"/>
      <c r="F13" s="44"/>
      <c r="G13" s="44"/>
      <c r="H13" s="266"/>
      <c r="I13" s="267">
        <f>PMT(I6,I8,I5)*(-1)</f>
        <v>0</v>
      </c>
      <c r="J13" s="268"/>
      <c r="K13" s="269"/>
      <c r="L13" s="267">
        <f>PMT(L7,I8,I5)*(-1)</f>
        <v>0</v>
      </c>
      <c r="M13" s="270"/>
      <c r="N13" s="206"/>
    </row>
    <row r="14" spans="2:14" s="37" customFormat="1" ht="24" customHeight="1">
      <c r="B14" s="218" t="s">
        <v>17</v>
      </c>
      <c r="C14" s="219" t="s">
        <v>111</v>
      </c>
      <c r="D14" s="219"/>
      <c r="E14" s="219"/>
      <c r="F14" s="220"/>
      <c r="G14" s="220"/>
      <c r="H14" s="266"/>
      <c r="I14" s="267">
        <f>PV(I9,I8,I13)*(-1)</f>
        <v>0</v>
      </c>
      <c r="J14" s="268"/>
      <c r="K14" s="269"/>
      <c r="L14" s="267">
        <f>PV(I9,I8,L13)*(-1)</f>
        <v>0</v>
      </c>
      <c r="M14" s="270"/>
      <c r="N14" s="206"/>
    </row>
    <row r="15" spans="2:14" s="37" customFormat="1" ht="24" customHeight="1">
      <c r="B15" s="221" t="s">
        <v>18</v>
      </c>
      <c r="C15" s="222" t="s">
        <v>10</v>
      </c>
      <c r="D15" s="223"/>
      <c r="E15" s="223"/>
      <c r="F15" s="223"/>
      <c r="G15" s="223"/>
      <c r="H15" s="244"/>
      <c r="I15" s="224"/>
      <c r="J15" s="225"/>
      <c r="K15" s="226"/>
      <c r="L15" s="227">
        <f>L14-I14</f>
        <v>0</v>
      </c>
      <c r="M15" s="243"/>
      <c r="N15" s="206"/>
    </row>
    <row r="16" spans="2:14" s="37" customFormat="1" ht="24" customHeight="1">
      <c r="B16" s="220"/>
      <c r="C16" s="44"/>
      <c r="D16" s="44"/>
      <c r="E16" s="44"/>
      <c r="F16" s="44"/>
      <c r="G16" s="44"/>
      <c r="H16" s="44"/>
      <c r="I16" s="58"/>
      <c r="J16" s="209"/>
      <c r="K16" s="228"/>
      <c r="L16" s="58"/>
      <c r="M16" s="44"/>
      <c r="N16" s="206"/>
    </row>
    <row r="17" spans="2:14" s="37" customFormat="1" ht="24" customHeight="1">
      <c r="B17" s="200" t="s">
        <v>9</v>
      </c>
      <c r="C17" s="41" t="s">
        <v>24</v>
      </c>
      <c r="D17" s="41"/>
      <c r="E17" s="41"/>
      <c r="F17" s="40"/>
      <c r="G17" s="40"/>
      <c r="H17" s="40"/>
      <c r="I17" s="68"/>
      <c r="J17" s="229"/>
      <c r="K17" s="201"/>
      <c r="L17" s="68" t="s">
        <v>4</v>
      </c>
      <c r="M17" s="42"/>
      <c r="N17" s="206"/>
    </row>
    <row r="18" spans="2:14" s="37" customFormat="1" ht="24" customHeight="1">
      <c r="B18" s="218" t="s">
        <v>30</v>
      </c>
      <c r="C18" s="219" t="s">
        <v>33</v>
      </c>
      <c r="G18" s="230"/>
      <c r="H18" s="297"/>
      <c r="I18" s="231"/>
      <c r="J18" s="33"/>
      <c r="K18" s="241"/>
      <c r="L18" s="240">
        <f>M18*10000</f>
        <v>0</v>
      </c>
      <c r="M18" s="242">
        <v>0</v>
      </c>
      <c r="N18" s="206"/>
    </row>
    <row r="19" spans="2:14" s="37" customFormat="1" ht="24" customHeight="1">
      <c r="B19" s="218" t="s">
        <v>28</v>
      </c>
      <c r="C19" s="204" t="s">
        <v>26</v>
      </c>
      <c r="D19" s="230"/>
      <c r="E19" s="230"/>
      <c r="F19" s="33"/>
      <c r="G19" s="230"/>
      <c r="H19" s="208"/>
      <c r="I19" s="231"/>
      <c r="J19" s="296"/>
      <c r="K19" s="239"/>
      <c r="L19" s="240">
        <f>M19*10000</f>
        <v>0</v>
      </c>
      <c r="M19" s="242">
        <v>0</v>
      </c>
      <c r="N19" s="206"/>
    </row>
    <row r="20" spans="2:14" s="37" customFormat="1" ht="24" customHeight="1">
      <c r="B20" s="221" t="s">
        <v>29</v>
      </c>
      <c r="C20" s="222" t="s">
        <v>27</v>
      </c>
      <c r="D20" s="232"/>
      <c r="E20" s="232"/>
      <c r="F20" s="199"/>
      <c r="G20" s="232"/>
      <c r="H20" s="298"/>
      <c r="I20" s="233"/>
      <c r="J20" s="234"/>
      <c r="K20" s="235"/>
      <c r="L20" s="236">
        <f>L18-PV((1+I9)/(1+I10)-1,I8,L19)</f>
        <v>0</v>
      </c>
      <c r="M20" s="243"/>
      <c r="N20" s="206"/>
    </row>
    <row r="21" spans="2:14" s="37" customFormat="1" ht="24" customHeight="1">
      <c r="B21" s="220"/>
      <c r="C21" s="44"/>
      <c r="D21" s="44"/>
      <c r="E21" s="44"/>
      <c r="F21" s="44"/>
      <c r="G21" s="44"/>
      <c r="H21" s="44"/>
      <c r="I21" s="58"/>
      <c r="J21" s="209"/>
      <c r="K21" s="228"/>
      <c r="L21" s="58"/>
      <c r="M21" s="44"/>
      <c r="N21" s="84"/>
    </row>
    <row r="22" spans="2:14" s="37" customFormat="1" ht="24" customHeight="1">
      <c r="B22" s="200" t="s">
        <v>20</v>
      </c>
      <c r="C22" s="41" t="s">
        <v>34</v>
      </c>
      <c r="D22" s="41"/>
      <c r="E22" s="41"/>
      <c r="F22" s="40"/>
      <c r="G22" s="40"/>
      <c r="H22" s="40"/>
      <c r="I22" s="237"/>
      <c r="J22" s="237"/>
      <c r="K22" s="238"/>
      <c r="L22" s="159">
        <f>ROUND(L15+L20,-3)</f>
        <v>0</v>
      </c>
      <c r="M22" s="42"/>
      <c r="N22" s="84"/>
    </row>
    <row r="23" spans="3:12" ht="12.75">
      <c r="C23" s="2"/>
      <c r="D23" s="2"/>
      <c r="E23" s="2"/>
      <c r="L23" s="6"/>
    </row>
    <row r="24" spans="3:12" ht="12.75">
      <c r="C24" s="2"/>
      <c r="D24" s="2"/>
      <c r="E24" s="2"/>
      <c r="G24" s="2"/>
      <c r="H24" s="2"/>
      <c r="L24" s="6"/>
    </row>
    <row r="25" spans="3:12" ht="12.75">
      <c r="C25" s="2"/>
      <c r="D25" s="2"/>
      <c r="E25" s="2"/>
      <c r="L25" s="6"/>
    </row>
    <row r="26" spans="4:12" ht="12.75">
      <c r="D26" s="2"/>
      <c r="E26" s="2"/>
      <c r="L26" s="6"/>
    </row>
    <row r="27" spans="3:5" ht="12.75">
      <c r="C27" s="2"/>
      <c r="D27" s="2"/>
      <c r="E27" s="2"/>
    </row>
    <row r="28" spans="3:5" ht="12.75">
      <c r="C28" s="2"/>
      <c r="D28" s="2"/>
      <c r="E28" s="2"/>
    </row>
    <row r="29" spans="3:5" ht="12.75">
      <c r="C29" s="2"/>
      <c r="D29" s="2"/>
      <c r="E29" s="2"/>
    </row>
    <row r="30" spans="3:5" ht="12.75">
      <c r="C30" s="2"/>
      <c r="D30" s="2"/>
      <c r="E30" s="2"/>
    </row>
    <row r="57" spans="9:12" ht="12.75">
      <c r="I57" s="14"/>
      <c r="J57" s="30"/>
      <c r="K57" s="28"/>
      <c r="L57" s="1"/>
    </row>
    <row r="58" spans="9:12" ht="12.75">
      <c r="I58" s="14"/>
      <c r="J58" s="30"/>
      <c r="K58" s="28"/>
      <c r="L58" s="1"/>
    </row>
    <row r="60" spans="9:12" ht="12.75">
      <c r="I60" s="14"/>
      <c r="J60" s="30"/>
      <c r="K60" s="28"/>
      <c r="L60" s="1"/>
    </row>
    <row r="61" spans="9:12" ht="12.75">
      <c r="I61" s="14"/>
      <c r="J61" s="30"/>
      <c r="K61" s="28"/>
      <c r="L61" s="1"/>
    </row>
    <row r="63" spans="9:12" ht="12.75">
      <c r="I63" s="14"/>
      <c r="J63" s="30"/>
      <c r="K63" s="28"/>
      <c r="L63" s="1"/>
    </row>
    <row r="64" spans="3:12" ht="12.75">
      <c r="C64" s="5"/>
      <c r="D64" s="5"/>
      <c r="E64" s="5"/>
      <c r="F64" s="5"/>
      <c r="G64" s="5"/>
      <c r="H64" s="5"/>
      <c r="I64" s="15"/>
      <c r="J64" s="30"/>
      <c r="K64" s="26"/>
      <c r="L64" s="8"/>
    </row>
    <row r="65" spans="3:12" ht="12.75">
      <c r="C65" s="5"/>
      <c r="D65" s="5"/>
      <c r="E65" s="5"/>
      <c r="F65" s="5"/>
      <c r="G65" s="5"/>
      <c r="H65" s="5"/>
      <c r="I65" s="15"/>
      <c r="J65" s="30"/>
      <c r="K65" s="26"/>
      <c r="L65" s="8"/>
    </row>
    <row r="66" spans="9:12" ht="12.75">
      <c r="I66" s="14"/>
      <c r="J66" s="30"/>
      <c r="K66" s="28"/>
      <c r="L66" s="1"/>
    </row>
    <row r="70" ht="12.75">
      <c r="L70" s="7"/>
    </row>
    <row r="71" spans="9:12" ht="12.75">
      <c r="I71" s="14"/>
      <c r="J71" s="30"/>
      <c r="K71" s="28"/>
      <c r="L71" s="1"/>
    </row>
    <row r="73" spans="3:12" ht="12.75">
      <c r="C73" s="5"/>
      <c r="D73" s="5"/>
      <c r="E73" s="5"/>
      <c r="F73" s="5"/>
      <c r="G73" s="5"/>
      <c r="H73" s="5"/>
      <c r="I73" s="12"/>
      <c r="K73" s="27"/>
      <c r="L73" s="5"/>
    </row>
    <row r="74" spans="3:12" ht="12.75">
      <c r="C74" s="5"/>
      <c r="D74" s="5"/>
      <c r="E74" s="5"/>
      <c r="F74" s="5"/>
      <c r="G74" s="5"/>
      <c r="H74" s="5"/>
      <c r="I74" s="12"/>
      <c r="K74" s="27"/>
      <c r="L74" s="5"/>
    </row>
    <row r="78" spans="3:13" ht="12.75">
      <c r="C78" s="5"/>
      <c r="D78" s="5"/>
      <c r="E78" s="5"/>
      <c r="F78" s="5"/>
      <c r="G78" s="5"/>
      <c r="H78" s="5"/>
      <c r="I78" s="12"/>
      <c r="K78" s="27"/>
      <c r="L78" s="5"/>
      <c r="M78" s="5"/>
    </row>
    <row r="86" ht="12.75">
      <c r="L86" s="4"/>
    </row>
    <row r="125" spans="3:13" ht="12.75">
      <c r="C125" s="5"/>
      <c r="D125" s="5"/>
      <c r="E125" s="5"/>
      <c r="F125" s="5"/>
      <c r="G125" s="5"/>
      <c r="H125" s="5"/>
      <c r="I125" s="12"/>
      <c r="K125" s="27"/>
      <c r="L125" s="5"/>
      <c r="M125" s="5"/>
    </row>
    <row r="126" spans="3:13" ht="12.75">
      <c r="C126" s="5"/>
      <c r="D126" s="5"/>
      <c r="E126" s="5"/>
      <c r="F126" s="5"/>
      <c r="G126" s="5"/>
      <c r="H126" s="5"/>
      <c r="I126" s="12"/>
      <c r="K126" s="27"/>
      <c r="L126" s="5"/>
      <c r="M126" s="5"/>
    </row>
    <row r="127" spans="3:13" ht="12.75">
      <c r="C127" s="5"/>
      <c r="D127" s="5"/>
      <c r="E127" s="5"/>
      <c r="F127" s="5"/>
      <c r="G127" s="5"/>
      <c r="H127" s="5"/>
      <c r="I127" s="12"/>
      <c r="K127" s="27"/>
      <c r="L127" s="5"/>
      <c r="M127" s="5"/>
    </row>
    <row r="135" ht="12.75">
      <c r="L135" s="4"/>
    </row>
  </sheetData>
  <sheetProtection password="8B62" sheet="1" objects="1" scenarios="1" selectLockedCells="1" selectUnlockedCells="1"/>
  <printOptions/>
  <pageMargins left="0" right="0" top="0.5118110236220472" bottom="0.81" header="0.5118110236220472" footer="0.5118110236220472"/>
  <pageSetup fitToHeight="0" fitToWidth="1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3"/>
  <sheetViews>
    <sheetView showGridLines="0" showRowColHeaders="0" zoomScale="105" zoomScaleNormal="105" workbookViewId="0" topLeftCell="A67">
      <selection activeCell="K95" sqref="K95"/>
    </sheetView>
  </sheetViews>
  <sheetFormatPr defaultColWidth="11.421875" defaultRowHeight="12.75"/>
  <cols>
    <col min="1" max="1" width="2.8515625" style="35" customWidth="1"/>
    <col min="2" max="2" width="3.421875" style="95" customWidth="1"/>
    <col min="3" max="3" width="32.7109375" style="35" customWidth="1"/>
    <col min="4" max="4" width="2.8515625" style="35" customWidth="1"/>
    <col min="5" max="5" width="18.00390625" style="24" customWidth="1"/>
    <col min="6" max="6" width="2.8515625" style="24" customWidth="1"/>
    <col min="7" max="7" width="18.00390625" style="24" customWidth="1"/>
    <col min="8" max="8" width="2.8515625" style="24" customWidth="1"/>
    <col min="9" max="9" width="21.00390625" style="35" customWidth="1"/>
    <col min="10" max="10" width="18.00390625" style="35" customWidth="1"/>
    <col min="11" max="11" width="2.8515625" style="35" customWidth="1"/>
    <col min="12" max="12" width="18.00390625" style="35" customWidth="1"/>
    <col min="13" max="13" width="2.8515625" style="35" customWidth="1"/>
    <col min="14" max="14" width="20.8515625" style="24" customWidth="1"/>
    <col min="15" max="15" width="2.8515625" style="35" customWidth="1"/>
    <col min="16" max="16384" width="11.421875" style="35" customWidth="1"/>
  </cols>
  <sheetData>
    <row r="1" spans="2:14" s="81" customFormat="1" ht="19.5" customHeight="1">
      <c r="B1" s="34" t="s">
        <v>37</v>
      </c>
      <c r="E1" s="86"/>
      <c r="F1" s="86"/>
      <c r="G1" s="86"/>
      <c r="H1" s="86"/>
      <c r="N1" s="86"/>
    </row>
    <row r="2" spans="2:4" ht="19.5" customHeight="1">
      <c r="B2" s="87"/>
      <c r="C2" s="82"/>
      <c r="D2" s="82"/>
    </row>
    <row r="3" spans="2:14" s="84" customFormat="1" ht="24" customHeight="1">
      <c r="B3" s="178" t="s">
        <v>8</v>
      </c>
      <c r="C3" s="355" t="s">
        <v>45</v>
      </c>
      <c r="D3" s="355"/>
      <c r="E3" s="355"/>
      <c r="F3" s="355"/>
      <c r="G3" s="355"/>
      <c r="H3" s="356"/>
      <c r="I3" s="354" t="s">
        <v>38</v>
      </c>
      <c r="J3" s="354"/>
      <c r="K3" s="354"/>
      <c r="L3" s="354"/>
      <c r="M3" s="354"/>
      <c r="N3" s="351" t="s">
        <v>56</v>
      </c>
    </row>
    <row r="4" spans="2:14" s="84" customFormat="1" ht="12" customHeight="1">
      <c r="B4" s="184"/>
      <c r="C4" s="339" t="s">
        <v>54</v>
      </c>
      <c r="D4" s="339"/>
      <c r="E4" s="339"/>
      <c r="F4" s="339"/>
      <c r="G4" s="339"/>
      <c r="H4" s="357"/>
      <c r="I4" s="275" t="s">
        <v>89</v>
      </c>
      <c r="J4" s="345">
        <v>0.05</v>
      </c>
      <c r="K4" s="346"/>
      <c r="L4" s="345">
        <v>0.1</v>
      </c>
      <c r="M4" s="346"/>
      <c r="N4" s="352"/>
    </row>
    <row r="5" spans="2:14" s="84" customFormat="1" ht="12" customHeight="1">
      <c r="B5" s="187"/>
      <c r="C5" s="340"/>
      <c r="D5" s="340"/>
      <c r="E5" s="340"/>
      <c r="F5" s="340"/>
      <c r="G5" s="340"/>
      <c r="H5" s="358"/>
      <c r="I5" s="278">
        <v>0</v>
      </c>
      <c r="J5" s="343">
        <f>'Mehrkosten PPP'!I5*J4</f>
        <v>0</v>
      </c>
      <c r="K5" s="344"/>
      <c r="L5" s="343">
        <f>'Mehrkosten PPP'!I5*L4</f>
        <v>0</v>
      </c>
      <c r="M5" s="344"/>
      <c r="N5" s="353"/>
    </row>
    <row r="6" spans="2:17" ht="24" customHeight="1">
      <c r="B6" s="129"/>
      <c r="C6" s="98"/>
      <c r="D6" s="98"/>
      <c r="E6" s="98"/>
      <c r="F6" s="98"/>
      <c r="G6" s="98"/>
      <c r="H6" s="98"/>
      <c r="I6" s="98"/>
      <c r="J6" s="118"/>
      <c r="K6" s="97"/>
      <c r="L6" s="97"/>
      <c r="M6" s="98"/>
      <c r="N6" s="165"/>
      <c r="P6" s="116"/>
      <c r="Q6" s="116"/>
    </row>
    <row r="7" spans="2:17" ht="24" customHeight="1">
      <c r="B7" s="105" t="s">
        <v>16</v>
      </c>
      <c r="C7" s="338" t="s">
        <v>74</v>
      </c>
      <c r="D7" s="338"/>
      <c r="E7" s="338"/>
      <c r="F7" s="338"/>
      <c r="G7" s="338"/>
      <c r="H7" s="89"/>
      <c r="I7" s="130">
        <f>1-J7-L7</f>
        <v>1</v>
      </c>
      <c r="J7" s="132">
        <f>K7/100</f>
        <v>0</v>
      </c>
      <c r="K7" s="253">
        <v>0</v>
      </c>
      <c r="L7" s="132">
        <f>M7/100</f>
        <v>0</v>
      </c>
      <c r="M7" s="254">
        <v>0</v>
      </c>
      <c r="N7" s="164" t="s">
        <v>50</v>
      </c>
      <c r="P7" s="116"/>
      <c r="Q7" s="116"/>
    </row>
    <row r="8" spans="2:17" ht="12" customHeight="1">
      <c r="B8" s="105"/>
      <c r="C8" s="338"/>
      <c r="D8" s="338"/>
      <c r="E8" s="338"/>
      <c r="F8" s="338"/>
      <c r="G8" s="338"/>
      <c r="H8" s="89"/>
      <c r="I8" s="115"/>
      <c r="J8" s="118"/>
      <c r="K8" s="97"/>
      <c r="L8" s="97"/>
      <c r="M8" s="98"/>
      <c r="N8" s="165"/>
      <c r="P8" s="116"/>
      <c r="Q8" s="116"/>
    </row>
    <row r="9" spans="2:17" ht="12" customHeight="1">
      <c r="B9" s="129"/>
      <c r="C9" s="98"/>
      <c r="D9" s="98"/>
      <c r="E9" s="98"/>
      <c r="F9" s="98"/>
      <c r="G9" s="98"/>
      <c r="H9" s="98"/>
      <c r="I9" s="98"/>
      <c r="J9" s="97"/>
      <c r="K9" s="97"/>
      <c r="L9" s="97"/>
      <c r="M9" s="98"/>
      <c r="N9" s="165"/>
      <c r="P9" s="116"/>
      <c r="Q9" s="116"/>
    </row>
    <row r="10" spans="2:17" ht="24" customHeight="1">
      <c r="B10" s="105" t="s">
        <v>17</v>
      </c>
      <c r="C10" s="349" t="s">
        <v>53</v>
      </c>
      <c r="D10" s="349"/>
      <c r="E10" s="349"/>
      <c r="F10" s="349"/>
      <c r="G10" s="349"/>
      <c r="H10" s="90"/>
      <c r="I10" s="130">
        <f>1-J10-L10</f>
        <v>1</v>
      </c>
      <c r="J10" s="132">
        <f>K10/100</f>
        <v>0</v>
      </c>
      <c r="K10" s="253">
        <v>0</v>
      </c>
      <c r="L10" s="132">
        <f>M10/100</f>
        <v>0</v>
      </c>
      <c r="M10" s="254">
        <v>0</v>
      </c>
      <c r="N10" s="164" t="s">
        <v>50</v>
      </c>
      <c r="P10" s="116"/>
      <c r="Q10" s="116"/>
    </row>
    <row r="11" spans="2:17" ht="12" customHeight="1">
      <c r="B11" s="105"/>
      <c r="C11" s="349"/>
      <c r="D11" s="349"/>
      <c r="E11" s="349"/>
      <c r="F11" s="349"/>
      <c r="G11" s="349"/>
      <c r="H11" s="90"/>
      <c r="I11" s="89"/>
      <c r="J11" s="97"/>
      <c r="K11" s="97"/>
      <c r="L11" s="97"/>
      <c r="M11" s="98"/>
      <c r="N11" s="165"/>
      <c r="P11" s="116"/>
      <c r="Q11" s="116"/>
    </row>
    <row r="12" spans="2:17" ht="12" customHeight="1">
      <c r="B12" s="105"/>
      <c r="C12" s="90"/>
      <c r="D12" s="90"/>
      <c r="E12" s="90"/>
      <c r="F12" s="90"/>
      <c r="G12" s="90"/>
      <c r="H12" s="90"/>
      <c r="I12" s="89"/>
      <c r="J12" s="97"/>
      <c r="K12" s="97"/>
      <c r="L12" s="97"/>
      <c r="M12" s="98"/>
      <c r="N12" s="165"/>
      <c r="P12" s="116"/>
      <c r="Q12" s="116"/>
    </row>
    <row r="13" spans="2:17" ht="24" customHeight="1">
      <c r="B13" s="105" t="s">
        <v>18</v>
      </c>
      <c r="C13" s="349" t="s">
        <v>109</v>
      </c>
      <c r="D13" s="349"/>
      <c r="E13" s="349"/>
      <c r="F13" s="349"/>
      <c r="G13" s="349"/>
      <c r="H13" s="90"/>
      <c r="I13" s="130">
        <f>1-J13-L13</f>
        <v>1</v>
      </c>
      <c r="J13" s="132">
        <f>K13/100</f>
        <v>0</v>
      </c>
      <c r="K13" s="253">
        <v>0</v>
      </c>
      <c r="L13" s="132">
        <f>M13/100</f>
        <v>0</v>
      </c>
      <c r="M13" s="254">
        <v>0</v>
      </c>
      <c r="N13" s="164" t="s">
        <v>49</v>
      </c>
      <c r="P13" s="116"/>
      <c r="Q13" s="116"/>
    </row>
    <row r="14" spans="2:17" ht="12" customHeight="1">
      <c r="B14" s="105"/>
      <c r="C14" s="349"/>
      <c r="D14" s="349"/>
      <c r="E14" s="349"/>
      <c r="F14" s="349"/>
      <c r="G14" s="349"/>
      <c r="H14" s="90"/>
      <c r="I14" s="89"/>
      <c r="J14" s="97"/>
      <c r="K14" s="97"/>
      <c r="L14" s="97"/>
      <c r="M14" s="98"/>
      <c r="N14" s="165"/>
      <c r="P14" s="116"/>
      <c r="Q14" s="116"/>
    </row>
    <row r="15" spans="2:17" ht="12" customHeight="1">
      <c r="B15" s="129"/>
      <c r="C15" s="98"/>
      <c r="D15" s="98"/>
      <c r="E15" s="98"/>
      <c r="F15" s="98"/>
      <c r="G15" s="98"/>
      <c r="H15" s="98"/>
      <c r="I15" s="98"/>
      <c r="J15" s="97"/>
      <c r="K15" s="97"/>
      <c r="L15" s="97"/>
      <c r="M15" s="98"/>
      <c r="N15" s="165"/>
      <c r="P15" s="116"/>
      <c r="Q15" s="117"/>
    </row>
    <row r="16" spans="2:17" ht="24" customHeight="1">
      <c r="B16" s="105" t="s">
        <v>58</v>
      </c>
      <c r="C16" s="338" t="s">
        <v>86</v>
      </c>
      <c r="D16" s="338"/>
      <c r="E16" s="338"/>
      <c r="F16" s="338"/>
      <c r="G16" s="338"/>
      <c r="H16" s="89"/>
      <c r="I16" s="130">
        <f>1-J16-L16</f>
        <v>1</v>
      </c>
      <c r="J16" s="132">
        <f>K16/100</f>
        <v>0</v>
      </c>
      <c r="K16" s="253">
        <v>0</v>
      </c>
      <c r="L16" s="132">
        <f>M16/100</f>
        <v>0</v>
      </c>
      <c r="M16" s="254">
        <v>0</v>
      </c>
      <c r="N16" s="164" t="s">
        <v>49</v>
      </c>
      <c r="P16" s="116"/>
      <c r="Q16" s="117"/>
    </row>
    <row r="17" spans="2:17" ht="12" customHeight="1">
      <c r="B17" s="105"/>
      <c r="C17" s="338"/>
      <c r="D17" s="338"/>
      <c r="E17" s="338"/>
      <c r="F17" s="338"/>
      <c r="G17" s="338"/>
      <c r="H17" s="89"/>
      <c r="I17" s="97"/>
      <c r="J17" s="97"/>
      <c r="K17" s="97"/>
      <c r="L17" s="97"/>
      <c r="M17" s="98"/>
      <c r="N17" s="165"/>
      <c r="P17" s="116"/>
      <c r="Q17" s="117"/>
    </row>
    <row r="18" spans="2:17" ht="12" customHeight="1">
      <c r="B18" s="129"/>
      <c r="C18" s="90"/>
      <c r="D18" s="90"/>
      <c r="E18" s="90"/>
      <c r="F18" s="90"/>
      <c r="G18" s="90"/>
      <c r="H18" s="98"/>
      <c r="I18" s="98"/>
      <c r="J18" s="97"/>
      <c r="K18" s="97"/>
      <c r="L18" s="97"/>
      <c r="M18" s="98"/>
      <c r="N18" s="165"/>
      <c r="P18" s="116"/>
      <c r="Q18" s="117"/>
    </row>
    <row r="19" spans="2:17" ht="24" customHeight="1">
      <c r="B19" s="105" t="s">
        <v>59</v>
      </c>
      <c r="C19" s="349" t="s">
        <v>106</v>
      </c>
      <c r="D19" s="349"/>
      <c r="E19" s="349"/>
      <c r="F19" s="349"/>
      <c r="G19" s="349"/>
      <c r="H19" s="89"/>
      <c r="I19" s="130">
        <f>1-J19-L19</f>
        <v>1</v>
      </c>
      <c r="J19" s="132">
        <f>K19/100</f>
        <v>0</v>
      </c>
      <c r="K19" s="253">
        <v>0</v>
      </c>
      <c r="L19" s="132">
        <f>M19/100</f>
        <v>0</v>
      </c>
      <c r="M19" s="254">
        <v>0</v>
      </c>
      <c r="N19" s="164" t="s">
        <v>49</v>
      </c>
      <c r="P19" s="116"/>
      <c r="Q19" s="117"/>
    </row>
    <row r="20" spans="2:17" ht="12" customHeight="1">
      <c r="B20" s="105"/>
      <c r="C20" s="349"/>
      <c r="D20" s="349"/>
      <c r="E20" s="349"/>
      <c r="F20" s="349"/>
      <c r="G20" s="349"/>
      <c r="H20" s="89"/>
      <c r="I20" s="83"/>
      <c r="J20" s="97"/>
      <c r="K20" s="97"/>
      <c r="L20" s="97"/>
      <c r="M20" s="98"/>
      <c r="N20" s="165"/>
      <c r="P20" s="116"/>
      <c r="Q20" s="117"/>
    </row>
    <row r="21" spans="2:17" ht="12" customHeight="1">
      <c r="B21" s="129"/>
      <c r="C21" s="90"/>
      <c r="D21" s="90"/>
      <c r="E21" s="90"/>
      <c r="F21" s="90"/>
      <c r="G21" s="90"/>
      <c r="H21" s="98"/>
      <c r="I21" s="98"/>
      <c r="J21" s="97"/>
      <c r="K21" s="97"/>
      <c r="L21" s="97"/>
      <c r="M21" s="98"/>
      <c r="N21" s="165"/>
      <c r="P21" s="116"/>
      <c r="Q21" s="117"/>
    </row>
    <row r="22" spans="2:17" ht="24" customHeight="1">
      <c r="B22" s="105" t="s">
        <v>60</v>
      </c>
      <c r="C22" s="338" t="s">
        <v>75</v>
      </c>
      <c r="D22" s="338"/>
      <c r="E22" s="338"/>
      <c r="F22" s="338"/>
      <c r="G22" s="338"/>
      <c r="H22" s="89"/>
      <c r="I22" s="130">
        <f>1-J22-L22</f>
        <v>1</v>
      </c>
      <c r="J22" s="132">
        <f>K22/100</f>
        <v>0</v>
      </c>
      <c r="K22" s="253">
        <v>0</v>
      </c>
      <c r="L22" s="132">
        <f>M22/100</f>
        <v>0</v>
      </c>
      <c r="M22" s="254">
        <v>0</v>
      </c>
      <c r="N22" s="164" t="s">
        <v>49</v>
      </c>
      <c r="P22" s="116"/>
      <c r="Q22" s="117"/>
    </row>
    <row r="23" spans="2:17" ht="12" customHeight="1">
      <c r="B23" s="105"/>
      <c r="C23" s="338"/>
      <c r="D23" s="338"/>
      <c r="E23" s="338"/>
      <c r="F23" s="338"/>
      <c r="G23" s="338"/>
      <c r="H23" s="89"/>
      <c r="I23" s="89"/>
      <c r="J23" s="97"/>
      <c r="K23" s="97"/>
      <c r="L23" s="97"/>
      <c r="M23" s="98"/>
      <c r="N23" s="165"/>
      <c r="P23" s="116"/>
      <c r="Q23" s="117"/>
    </row>
    <row r="24" spans="2:17" ht="12" customHeight="1">
      <c r="B24" s="105"/>
      <c r="C24" s="98"/>
      <c r="D24" s="98"/>
      <c r="E24" s="98"/>
      <c r="F24" s="98"/>
      <c r="G24" s="98"/>
      <c r="H24" s="98"/>
      <c r="I24" s="98"/>
      <c r="J24" s="97"/>
      <c r="K24" s="97"/>
      <c r="L24" s="97"/>
      <c r="M24" s="98"/>
      <c r="N24" s="165"/>
      <c r="P24" s="116"/>
      <c r="Q24" s="117"/>
    </row>
    <row r="25" spans="2:17" ht="24" customHeight="1">
      <c r="B25" s="105" t="s">
        <v>61</v>
      </c>
      <c r="C25" s="338" t="s">
        <v>114</v>
      </c>
      <c r="D25" s="338"/>
      <c r="E25" s="338"/>
      <c r="F25" s="338"/>
      <c r="G25" s="338"/>
      <c r="H25" s="89"/>
      <c r="I25" s="130">
        <f>1-J25-L25</f>
        <v>1</v>
      </c>
      <c r="J25" s="132">
        <f>K25/100</f>
        <v>0</v>
      </c>
      <c r="K25" s="253">
        <v>0</v>
      </c>
      <c r="L25" s="132">
        <f>M25/100</f>
        <v>0</v>
      </c>
      <c r="M25" s="254">
        <v>0</v>
      </c>
      <c r="N25" s="164" t="s">
        <v>49</v>
      </c>
      <c r="P25" s="116"/>
      <c r="Q25" s="117"/>
    </row>
    <row r="26" spans="2:17" ht="12" customHeight="1">
      <c r="B26" s="105"/>
      <c r="C26" s="338"/>
      <c r="D26" s="338"/>
      <c r="E26" s="338"/>
      <c r="F26" s="338"/>
      <c r="G26" s="338"/>
      <c r="H26" s="89"/>
      <c r="I26" s="91"/>
      <c r="J26" s="97"/>
      <c r="K26" s="97"/>
      <c r="L26" s="97"/>
      <c r="M26" s="98"/>
      <c r="N26" s="165"/>
      <c r="P26" s="116"/>
      <c r="Q26" s="117"/>
    </row>
    <row r="27" spans="2:17" ht="12" customHeight="1">
      <c r="B27" s="105"/>
      <c r="C27" s="89"/>
      <c r="D27" s="89"/>
      <c r="E27" s="89"/>
      <c r="F27" s="89"/>
      <c r="G27" s="89"/>
      <c r="H27" s="89"/>
      <c r="I27" s="91"/>
      <c r="J27" s="97"/>
      <c r="K27" s="97"/>
      <c r="L27" s="97"/>
      <c r="M27" s="98"/>
      <c r="N27" s="165"/>
      <c r="P27" s="116"/>
      <c r="Q27" s="117"/>
    </row>
    <row r="28" spans="2:17" ht="24" customHeight="1">
      <c r="B28" s="105" t="s">
        <v>62</v>
      </c>
      <c r="C28" s="338" t="s">
        <v>51</v>
      </c>
      <c r="D28" s="338"/>
      <c r="E28" s="338"/>
      <c r="F28" s="338"/>
      <c r="G28" s="338"/>
      <c r="H28" s="89"/>
      <c r="I28" s="130">
        <f>1-J28-L28</f>
        <v>1</v>
      </c>
      <c r="J28" s="132">
        <f>K28/100</f>
        <v>0</v>
      </c>
      <c r="K28" s="253">
        <v>0</v>
      </c>
      <c r="L28" s="132">
        <f>M28/100</f>
        <v>0</v>
      </c>
      <c r="M28" s="254">
        <v>0</v>
      </c>
      <c r="N28" s="164" t="s">
        <v>49</v>
      </c>
      <c r="P28" s="117"/>
      <c r="Q28" s="117"/>
    </row>
    <row r="29" spans="2:17" ht="12" customHeight="1">
      <c r="B29" s="105"/>
      <c r="C29" s="338"/>
      <c r="D29" s="338"/>
      <c r="E29" s="338"/>
      <c r="F29" s="338"/>
      <c r="G29" s="338"/>
      <c r="H29" s="89"/>
      <c r="I29" s="119"/>
      <c r="J29" s="120"/>
      <c r="K29" s="83"/>
      <c r="L29" s="120"/>
      <c r="M29" s="98"/>
      <c r="N29" s="165"/>
      <c r="P29" s="117"/>
      <c r="Q29" s="117"/>
    </row>
    <row r="30" spans="2:17" ht="12" customHeight="1">
      <c r="B30" s="105"/>
      <c r="C30" s="89"/>
      <c r="D30" s="89"/>
      <c r="E30" s="89"/>
      <c r="F30" s="89"/>
      <c r="G30" s="89"/>
      <c r="H30" s="89"/>
      <c r="I30" s="119"/>
      <c r="J30" s="120"/>
      <c r="K30" s="83"/>
      <c r="L30" s="120"/>
      <c r="M30" s="98"/>
      <c r="N30" s="165"/>
      <c r="P30" s="117"/>
      <c r="Q30" s="117"/>
    </row>
    <row r="31" spans="2:17" ht="24" customHeight="1">
      <c r="B31" s="105" t="s">
        <v>76</v>
      </c>
      <c r="C31" s="338" t="s">
        <v>55</v>
      </c>
      <c r="D31" s="338"/>
      <c r="E31" s="338"/>
      <c r="F31" s="338"/>
      <c r="G31" s="338"/>
      <c r="H31" s="89"/>
      <c r="I31" s="130">
        <f>1-J31-L31</f>
        <v>1</v>
      </c>
      <c r="J31" s="132">
        <f>K31/100</f>
        <v>0</v>
      </c>
      <c r="K31" s="253">
        <v>0</v>
      </c>
      <c r="L31" s="132">
        <f>M31/100</f>
        <v>0</v>
      </c>
      <c r="M31" s="254">
        <v>0</v>
      </c>
      <c r="N31" s="164" t="s">
        <v>49</v>
      </c>
      <c r="P31" s="117"/>
      <c r="Q31" s="117"/>
    </row>
    <row r="32" spans="2:17" ht="12" customHeight="1">
      <c r="B32" s="105"/>
      <c r="C32" s="338"/>
      <c r="D32" s="338"/>
      <c r="E32" s="338"/>
      <c r="F32" s="338"/>
      <c r="G32" s="338"/>
      <c r="H32" s="89"/>
      <c r="I32" s="119"/>
      <c r="J32" s="120"/>
      <c r="K32" s="83"/>
      <c r="L32" s="120"/>
      <c r="M32" s="98"/>
      <c r="N32" s="165"/>
      <c r="P32" s="117"/>
      <c r="Q32" s="117"/>
    </row>
    <row r="33" spans="2:17" ht="12" customHeight="1">
      <c r="B33" s="106"/>
      <c r="C33" s="107"/>
      <c r="D33" s="107"/>
      <c r="E33" s="108"/>
      <c r="F33" s="108"/>
      <c r="G33" s="108"/>
      <c r="H33" s="108"/>
      <c r="I33" s="98"/>
      <c r="J33" s="98"/>
      <c r="K33" s="98"/>
      <c r="L33" s="98"/>
      <c r="M33" s="98"/>
      <c r="N33" s="110"/>
      <c r="P33" s="116"/>
      <c r="Q33" s="116"/>
    </row>
    <row r="34" spans="2:17" s="144" customFormat="1" ht="24" customHeight="1">
      <c r="B34" s="178" t="s">
        <v>8</v>
      </c>
      <c r="C34" s="143" t="s">
        <v>80</v>
      </c>
      <c r="D34" s="143"/>
      <c r="E34" s="143"/>
      <c r="F34" s="142"/>
      <c r="G34" s="162"/>
      <c r="H34" s="245"/>
      <c r="I34" s="158" t="s">
        <v>39</v>
      </c>
      <c r="J34" s="319" t="s">
        <v>96</v>
      </c>
      <c r="K34" s="320"/>
      <c r="L34" s="320"/>
      <c r="M34" s="321"/>
      <c r="N34" s="161" t="s">
        <v>11</v>
      </c>
      <c r="P34" s="145"/>
      <c r="Q34" s="145"/>
    </row>
    <row r="35" spans="2:17" ht="24" customHeight="1">
      <c r="B35" s="179"/>
      <c r="C35" s="332" t="s">
        <v>91</v>
      </c>
      <c r="D35" s="332"/>
      <c r="E35" s="332"/>
      <c r="F35" s="332"/>
      <c r="G35" s="108"/>
      <c r="H35" s="273"/>
      <c r="I35" s="306">
        <f>SUM(J13:J31)*J4+SUM(L13:L31)*L4</f>
        <v>0</v>
      </c>
      <c r="J35" s="318">
        <f>'Mehrkosten PPP'!I5</f>
        <v>0</v>
      </c>
      <c r="K35" s="341"/>
      <c r="L35" s="341"/>
      <c r="M35" s="342"/>
      <c r="N35" s="160">
        <f>ROUND(J35*I35,-3)</f>
        <v>0</v>
      </c>
      <c r="O35" s="36"/>
      <c r="P35" s="36"/>
      <c r="Q35" s="36"/>
    </row>
    <row r="36" ht="24" customHeight="1"/>
    <row r="37" spans="2:14" s="84" customFormat="1" ht="24" customHeight="1">
      <c r="B37" s="180" t="s">
        <v>9</v>
      </c>
      <c r="C37" s="138" t="s">
        <v>46</v>
      </c>
      <c r="D37" s="138"/>
      <c r="E37" s="139"/>
      <c r="F37" s="139"/>
      <c r="G37" s="141"/>
      <c r="H37" s="140"/>
      <c r="I37" s="328" t="s">
        <v>38</v>
      </c>
      <c r="J37" s="328"/>
      <c r="K37" s="328"/>
      <c r="L37" s="328"/>
      <c r="M37" s="328"/>
      <c r="N37" s="351" t="s">
        <v>56</v>
      </c>
    </row>
    <row r="38" spans="2:14" s="84" customFormat="1" ht="12" customHeight="1">
      <c r="B38" s="184"/>
      <c r="C38" s="125"/>
      <c r="D38" s="125"/>
      <c r="E38" s="122"/>
      <c r="F38" s="122"/>
      <c r="G38" s="155"/>
      <c r="H38" s="134"/>
      <c r="I38" s="292" t="s">
        <v>40</v>
      </c>
      <c r="J38" s="333" t="s">
        <v>41</v>
      </c>
      <c r="K38" s="334"/>
      <c r="L38" s="333" t="s">
        <v>42</v>
      </c>
      <c r="M38" s="335"/>
      <c r="N38" s="352"/>
    </row>
    <row r="39" spans="2:14" s="84" customFormat="1" ht="12" customHeight="1">
      <c r="B39" s="187"/>
      <c r="C39" s="121"/>
      <c r="D39" s="127"/>
      <c r="E39" s="93"/>
      <c r="F39" s="93"/>
      <c r="G39" s="156"/>
      <c r="H39" s="131"/>
      <c r="I39" s="294"/>
      <c r="J39" s="359" t="s">
        <v>43</v>
      </c>
      <c r="K39" s="361"/>
      <c r="L39" s="359" t="s">
        <v>43</v>
      </c>
      <c r="M39" s="360"/>
      <c r="N39" s="352"/>
    </row>
    <row r="40" spans="2:14" ht="12" customHeight="1">
      <c r="B40" s="185"/>
      <c r="C40" s="350" t="s">
        <v>54</v>
      </c>
      <c r="D40" s="350"/>
      <c r="E40" s="350"/>
      <c r="F40" s="67"/>
      <c r="G40" s="67"/>
      <c r="H40" s="50"/>
      <c r="I40" s="347">
        <v>0</v>
      </c>
      <c r="J40" s="336">
        <f>K40*50000</f>
        <v>0</v>
      </c>
      <c r="K40" s="255">
        <v>0</v>
      </c>
      <c r="L40" s="336">
        <f>M40*50000</f>
        <v>0</v>
      </c>
      <c r="M40" s="258">
        <v>0</v>
      </c>
      <c r="N40" s="352"/>
    </row>
    <row r="41" spans="2:14" ht="12" customHeight="1">
      <c r="B41" s="186"/>
      <c r="C41" s="340"/>
      <c r="D41" s="340"/>
      <c r="E41" s="340"/>
      <c r="F41" s="32"/>
      <c r="G41" s="32"/>
      <c r="H41" s="51"/>
      <c r="I41" s="348"/>
      <c r="J41" s="337"/>
      <c r="K41" s="256"/>
      <c r="L41" s="337"/>
      <c r="M41" s="257"/>
      <c r="N41" s="353"/>
    </row>
    <row r="42" spans="2:14" ht="24" customHeight="1">
      <c r="B42" s="137"/>
      <c r="C42" s="103"/>
      <c r="D42" s="103"/>
      <c r="E42" s="102"/>
      <c r="F42" s="102"/>
      <c r="G42" s="102"/>
      <c r="H42" s="102"/>
      <c r="I42" s="103"/>
      <c r="J42" s="103"/>
      <c r="K42" s="103"/>
      <c r="L42" s="103"/>
      <c r="M42" s="103"/>
      <c r="N42" s="124"/>
    </row>
    <row r="43" spans="2:14" ht="24" customHeight="1">
      <c r="B43" s="105" t="s">
        <v>30</v>
      </c>
      <c r="C43" s="338" t="s">
        <v>115</v>
      </c>
      <c r="D43" s="338"/>
      <c r="E43" s="338"/>
      <c r="F43" s="338"/>
      <c r="G43" s="338"/>
      <c r="H43" s="89"/>
      <c r="I43" s="130">
        <f>1-J43-L43</f>
        <v>1</v>
      </c>
      <c r="J43" s="132">
        <f>K43/100</f>
        <v>0</v>
      </c>
      <c r="K43" s="253">
        <v>0</v>
      </c>
      <c r="L43" s="132">
        <f>M43/100</f>
        <v>0</v>
      </c>
      <c r="M43" s="254">
        <v>0</v>
      </c>
      <c r="N43" s="164" t="s">
        <v>49</v>
      </c>
    </row>
    <row r="44" spans="2:14" ht="12" customHeight="1">
      <c r="B44" s="105"/>
      <c r="C44" s="338"/>
      <c r="D44" s="338"/>
      <c r="E44" s="338"/>
      <c r="F44" s="338"/>
      <c r="G44" s="338"/>
      <c r="H44" s="89"/>
      <c r="I44" s="89"/>
      <c r="J44" s="98"/>
      <c r="K44" s="98"/>
      <c r="L44" s="98"/>
      <c r="M44" s="98"/>
      <c r="N44" s="124"/>
    </row>
    <row r="45" spans="2:14" ht="12" customHeight="1">
      <c r="B45" s="105"/>
      <c r="C45" s="89"/>
      <c r="D45" s="89"/>
      <c r="E45" s="89"/>
      <c r="F45" s="89"/>
      <c r="G45" s="89"/>
      <c r="H45" s="89"/>
      <c r="I45" s="89"/>
      <c r="J45" s="98"/>
      <c r="K45" s="98"/>
      <c r="L45" s="98"/>
      <c r="M45" s="98"/>
      <c r="N45" s="124"/>
    </row>
    <row r="46" spans="2:14" ht="24" customHeight="1">
      <c r="B46" s="105" t="s">
        <v>28</v>
      </c>
      <c r="C46" s="338" t="s">
        <v>55</v>
      </c>
      <c r="D46" s="338"/>
      <c r="E46" s="338"/>
      <c r="F46" s="338"/>
      <c r="G46" s="338"/>
      <c r="H46" s="89"/>
      <c r="I46" s="130">
        <f>1-J46-L46</f>
        <v>1</v>
      </c>
      <c r="J46" s="132">
        <f>K46/100</f>
        <v>0</v>
      </c>
      <c r="K46" s="253">
        <v>0</v>
      </c>
      <c r="L46" s="132">
        <f>M46/100</f>
        <v>0</v>
      </c>
      <c r="M46" s="254">
        <v>0</v>
      </c>
      <c r="N46" s="164" t="s">
        <v>49</v>
      </c>
    </row>
    <row r="47" spans="2:14" ht="12" customHeight="1">
      <c r="B47" s="105"/>
      <c r="C47" s="338"/>
      <c r="D47" s="338"/>
      <c r="E47" s="338"/>
      <c r="F47" s="338"/>
      <c r="G47" s="338"/>
      <c r="H47" s="89"/>
      <c r="I47" s="89"/>
      <c r="J47" s="98"/>
      <c r="K47" s="98"/>
      <c r="L47" s="98"/>
      <c r="M47" s="98"/>
      <c r="N47" s="124"/>
    </row>
    <row r="48" spans="2:17" ht="12" customHeight="1">
      <c r="B48" s="106"/>
      <c r="C48" s="107"/>
      <c r="D48" s="107"/>
      <c r="E48" s="108"/>
      <c r="F48" s="108"/>
      <c r="G48" s="108"/>
      <c r="H48" s="108"/>
      <c r="I48" s="109"/>
      <c r="J48" s="109"/>
      <c r="K48" s="109"/>
      <c r="L48" s="109"/>
      <c r="M48" s="109"/>
      <c r="N48" s="110"/>
      <c r="O48" s="36"/>
      <c r="P48" s="36"/>
      <c r="Q48" s="36"/>
    </row>
    <row r="49" spans="2:17" s="144" customFormat="1" ht="24" customHeight="1">
      <c r="B49" s="178" t="s">
        <v>9</v>
      </c>
      <c r="C49" s="162" t="s">
        <v>81</v>
      </c>
      <c r="D49" s="162"/>
      <c r="E49" s="162"/>
      <c r="F49" s="163"/>
      <c r="G49" s="162"/>
      <c r="H49" s="245"/>
      <c r="I49" s="158" t="s">
        <v>39</v>
      </c>
      <c r="J49" s="319" t="s">
        <v>104</v>
      </c>
      <c r="K49" s="320"/>
      <c r="L49" s="320"/>
      <c r="M49" s="321"/>
      <c r="N49" s="161" t="s">
        <v>11</v>
      </c>
      <c r="P49" s="145"/>
      <c r="Q49" s="145"/>
    </row>
    <row r="50" spans="2:17" ht="24" customHeight="1">
      <c r="B50" s="179"/>
      <c r="C50" s="332" t="s">
        <v>92</v>
      </c>
      <c r="D50" s="332"/>
      <c r="E50" s="332"/>
      <c r="F50" s="332"/>
      <c r="G50" s="108"/>
      <c r="H50" s="273"/>
      <c r="I50" s="306">
        <f>IF(J50=0,0,N50/J50)</f>
        <v>0</v>
      </c>
      <c r="J50" s="318">
        <f>'Mehrkosten PPP'!I5</f>
        <v>0</v>
      </c>
      <c r="K50" s="341"/>
      <c r="L50" s="341"/>
      <c r="M50" s="342"/>
      <c r="N50" s="160">
        <f>ROUND(SUM(J43:J46)*J40+SUM(L43:L46)*L40,-3)</f>
        <v>0</v>
      </c>
      <c r="O50" s="36"/>
      <c r="P50" s="36"/>
      <c r="Q50" s="36"/>
    </row>
    <row r="51" spans="2:17" ht="24" customHeight="1">
      <c r="B51" s="96"/>
      <c r="C51" s="94"/>
      <c r="D51" s="94"/>
      <c r="E51" s="94"/>
      <c r="F51" s="94"/>
      <c r="G51" s="27"/>
      <c r="H51" s="295"/>
      <c r="I51" s="83"/>
      <c r="J51" s="167"/>
      <c r="K51" s="167"/>
      <c r="L51" s="167"/>
      <c r="M51" s="167"/>
      <c r="N51" s="167"/>
      <c r="O51" s="36"/>
      <c r="P51" s="36"/>
      <c r="Q51" s="36"/>
    </row>
    <row r="52" ht="24" customHeight="1"/>
    <row r="53" spans="2:14" s="146" customFormat="1" ht="12" customHeight="1">
      <c r="B53" s="180" t="s">
        <v>20</v>
      </c>
      <c r="C53" s="138" t="s">
        <v>47</v>
      </c>
      <c r="D53" s="138"/>
      <c r="E53" s="302"/>
      <c r="F53" s="303"/>
      <c r="G53" s="135">
        <f>H53*10000</f>
        <v>0</v>
      </c>
      <c r="H53" s="149">
        <v>0</v>
      </c>
      <c r="I53" s="327" t="s">
        <v>38</v>
      </c>
      <c r="J53" s="328"/>
      <c r="K53" s="328"/>
      <c r="L53" s="328"/>
      <c r="M53" s="329"/>
      <c r="N53" s="351" t="s">
        <v>56</v>
      </c>
    </row>
    <row r="54" spans="2:14" s="146" customFormat="1" ht="12" customHeight="1">
      <c r="B54" s="183"/>
      <c r="C54" s="143"/>
      <c r="D54" s="143"/>
      <c r="E54" s="304"/>
      <c r="F54" s="305"/>
      <c r="G54" s="279" t="s">
        <v>57</v>
      </c>
      <c r="H54" s="136"/>
      <c r="I54" s="153"/>
      <c r="J54" s="148"/>
      <c r="K54" s="148"/>
      <c r="L54" s="148"/>
      <c r="M54" s="147"/>
      <c r="N54" s="352"/>
    </row>
    <row r="55" spans="2:14" s="84" customFormat="1" ht="12" customHeight="1">
      <c r="B55" s="181"/>
      <c r="C55" s="339" t="s">
        <v>54</v>
      </c>
      <c r="D55" s="339"/>
      <c r="E55" s="339"/>
      <c r="F55" s="123"/>
      <c r="G55" s="126"/>
      <c r="H55" s="150"/>
      <c r="I55" s="275" t="s">
        <v>90</v>
      </c>
      <c r="J55" s="325">
        <v>0.1</v>
      </c>
      <c r="K55" s="326"/>
      <c r="L55" s="325">
        <v>0.2</v>
      </c>
      <c r="M55" s="326"/>
      <c r="N55" s="352"/>
    </row>
    <row r="56" spans="2:14" s="84" customFormat="1" ht="12" customHeight="1">
      <c r="B56" s="182"/>
      <c r="C56" s="340"/>
      <c r="D56" s="340"/>
      <c r="E56" s="340"/>
      <c r="F56" s="128"/>
      <c r="G56" s="151"/>
      <c r="H56" s="152"/>
      <c r="I56" s="278">
        <v>0</v>
      </c>
      <c r="J56" s="343">
        <f>G53*J55</f>
        <v>0</v>
      </c>
      <c r="K56" s="344"/>
      <c r="L56" s="343">
        <f>G53*L55</f>
        <v>0</v>
      </c>
      <c r="M56" s="344"/>
      <c r="N56" s="353"/>
    </row>
    <row r="57" spans="2:14" ht="24" customHeight="1">
      <c r="B57" s="137"/>
      <c r="C57" s="31"/>
      <c r="D57" s="31"/>
      <c r="E57" s="31"/>
      <c r="F57" s="27"/>
      <c r="G57" s="27"/>
      <c r="H57" s="27"/>
      <c r="I57" s="103"/>
      <c r="J57" s="103"/>
      <c r="K57" s="103"/>
      <c r="L57" s="103"/>
      <c r="M57" s="103"/>
      <c r="N57" s="104"/>
    </row>
    <row r="58" spans="2:14" ht="24" customHeight="1">
      <c r="B58" s="105" t="s">
        <v>64</v>
      </c>
      <c r="C58" s="338" t="s">
        <v>113</v>
      </c>
      <c r="D58" s="338"/>
      <c r="E58" s="338"/>
      <c r="F58" s="338"/>
      <c r="G58" s="338"/>
      <c r="H58" s="89"/>
      <c r="I58" s="130">
        <f>1-J58-L58</f>
        <v>1</v>
      </c>
      <c r="J58" s="132">
        <f>K58/100</f>
        <v>0</v>
      </c>
      <c r="K58" s="253">
        <v>0</v>
      </c>
      <c r="L58" s="132">
        <f>M58/100</f>
        <v>0</v>
      </c>
      <c r="M58" s="254">
        <v>0</v>
      </c>
      <c r="N58" s="164" t="s">
        <v>50</v>
      </c>
    </row>
    <row r="59" spans="2:14" ht="12" customHeight="1">
      <c r="B59" s="105"/>
      <c r="C59" s="338"/>
      <c r="D59" s="338"/>
      <c r="E59" s="338"/>
      <c r="F59" s="338"/>
      <c r="G59" s="338"/>
      <c r="H59" s="89"/>
      <c r="I59" s="89"/>
      <c r="J59" s="98"/>
      <c r="K59" s="98"/>
      <c r="L59" s="98"/>
      <c r="M59" s="98"/>
      <c r="N59" s="124"/>
    </row>
    <row r="60" spans="2:14" ht="12" customHeight="1">
      <c r="B60" s="105"/>
      <c r="C60" s="89"/>
      <c r="D60" s="89"/>
      <c r="E60" s="89"/>
      <c r="F60" s="89"/>
      <c r="G60" s="89"/>
      <c r="H60" s="89"/>
      <c r="I60" s="89"/>
      <c r="J60" s="98"/>
      <c r="K60" s="98"/>
      <c r="L60" s="98"/>
      <c r="M60" s="98"/>
      <c r="N60" s="124"/>
    </row>
    <row r="61" spans="2:14" ht="24" customHeight="1">
      <c r="B61" s="105" t="s">
        <v>63</v>
      </c>
      <c r="C61" s="338" t="s">
        <v>52</v>
      </c>
      <c r="D61" s="338"/>
      <c r="E61" s="338"/>
      <c r="F61" s="338"/>
      <c r="G61" s="338"/>
      <c r="H61" s="89"/>
      <c r="I61" s="130">
        <f>1-J61-L61</f>
        <v>1</v>
      </c>
      <c r="J61" s="132">
        <f>K61/100</f>
        <v>0</v>
      </c>
      <c r="K61" s="253">
        <v>0</v>
      </c>
      <c r="L61" s="132">
        <f>M61/100</f>
        <v>0</v>
      </c>
      <c r="M61" s="254">
        <v>0</v>
      </c>
      <c r="N61" s="164" t="s">
        <v>49</v>
      </c>
    </row>
    <row r="62" spans="2:14" ht="12" customHeight="1">
      <c r="B62" s="105"/>
      <c r="C62" s="338"/>
      <c r="D62" s="338"/>
      <c r="E62" s="338"/>
      <c r="F62" s="338"/>
      <c r="G62" s="338"/>
      <c r="H62" s="89"/>
      <c r="I62" s="89"/>
      <c r="J62" s="98"/>
      <c r="K62" s="98"/>
      <c r="L62" s="98"/>
      <c r="M62" s="98"/>
      <c r="N62" s="124"/>
    </row>
    <row r="63" spans="2:14" ht="12" customHeight="1">
      <c r="B63" s="105"/>
      <c r="C63" s="89"/>
      <c r="D63" s="89"/>
      <c r="E63" s="89"/>
      <c r="F63" s="89"/>
      <c r="G63" s="89"/>
      <c r="H63" s="89"/>
      <c r="I63" s="89"/>
      <c r="J63" s="98"/>
      <c r="K63" s="98"/>
      <c r="L63" s="98"/>
      <c r="M63" s="98"/>
      <c r="N63" s="124"/>
    </row>
    <row r="64" spans="2:14" ht="24" customHeight="1">
      <c r="B64" s="105" t="s">
        <v>65</v>
      </c>
      <c r="C64" s="338" t="s">
        <v>87</v>
      </c>
      <c r="D64" s="338"/>
      <c r="E64" s="338"/>
      <c r="F64" s="338"/>
      <c r="G64" s="338"/>
      <c r="H64" s="89"/>
      <c r="I64" s="130">
        <f>1-J64-L64</f>
        <v>1</v>
      </c>
      <c r="J64" s="132">
        <f>K64/100</f>
        <v>0</v>
      </c>
      <c r="K64" s="253">
        <v>0</v>
      </c>
      <c r="L64" s="132">
        <f>M64/100</f>
        <v>0</v>
      </c>
      <c r="M64" s="254">
        <v>0</v>
      </c>
      <c r="N64" s="164" t="s">
        <v>49</v>
      </c>
    </row>
    <row r="65" spans="2:14" ht="12" customHeight="1">
      <c r="B65" s="105"/>
      <c r="C65" s="338"/>
      <c r="D65" s="338"/>
      <c r="E65" s="338"/>
      <c r="F65" s="338"/>
      <c r="G65" s="338"/>
      <c r="H65" s="89"/>
      <c r="I65" s="89"/>
      <c r="J65" s="98"/>
      <c r="K65" s="98"/>
      <c r="L65" s="98"/>
      <c r="M65" s="98"/>
      <c r="N65" s="124"/>
    </row>
    <row r="66" spans="2:14" ht="12" customHeight="1">
      <c r="B66" s="105"/>
      <c r="C66" s="90"/>
      <c r="D66" s="90"/>
      <c r="E66" s="90"/>
      <c r="F66" s="90"/>
      <c r="G66" s="90"/>
      <c r="H66" s="89"/>
      <c r="I66" s="89"/>
      <c r="J66" s="98"/>
      <c r="K66" s="98"/>
      <c r="L66" s="98"/>
      <c r="M66" s="98"/>
      <c r="N66" s="124"/>
    </row>
    <row r="67" spans="2:14" ht="24" customHeight="1">
      <c r="B67" s="105" t="s">
        <v>66</v>
      </c>
      <c r="C67" s="338" t="s">
        <v>55</v>
      </c>
      <c r="D67" s="338"/>
      <c r="E67" s="338"/>
      <c r="F67" s="338"/>
      <c r="G67" s="338"/>
      <c r="H67" s="89"/>
      <c r="I67" s="130">
        <f>1-J67-L67</f>
        <v>1</v>
      </c>
      <c r="J67" s="132">
        <f>K67/100</f>
        <v>0</v>
      </c>
      <c r="K67" s="253">
        <v>0</v>
      </c>
      <c r="L67" s="132">
        <f>M67/100</f>
        <v>0</v>
      </c>
      <c r="M67" s="254">
        <v>0</v>
      </c>
      <c r="N67" s="164" t="s">
        <v>49</v>
      </c>
    </row>
    <row r="68" spans="2:14" ht="12" customHeight="1">
      <c r="B68" s="105"/>
      <c r="C68" s="338"/>
      <c r="D68" s="338"/>
      <c r="E68" s="338"/>
      <c r="F68" s="338"/>
      <c r="G68" s="338"/>
      <c r="H68" s="89"/>
      <c r="I68" s="89"/>
      <c r="J68" s="98"/>
      <c r="K68" s="98"/>
      <c r="L68" s="98"/>
      <c r="M68" s="98"/>
      <c r="N68" s="124"/>
    </row>
    <row r="69" spans="2:14" ht="12" customHeight="1">
      <c r="B69" s="105"/>
      <c r="C69" s="89"/>
      <c r="D69" s="89"/>
      <c r="E69" s="89"/>
      <c r="F69" s="89"/>
      <c r="G69" s="89"/>
      <c r="H69" s="89"/>
      <c r="I69" s="89"/>
      <c r="J69" s="98"/>
      <c r="K69" s="98"/>
      <c r="L69" s="98"/>
      <c r="M69" s="98"/>
      <c r="N69" s="110"/>
    </row>
    <row r="70" spans="2:17" s="144" customFormat="1" ht="24" customHeight="1">
      <c r="B70" s="178" t="s">
        <v>20</v>
      </c>
      <c r="C70" s="162" t="s">
        <v>82</v>
      </c>
      <c r="D70" s="162"/>
      <c r="E70" s="162"/>
      <c r="F70" s="163"/>
      <c r="G70" s="162"/>
      <c r="H70" s="245"/>
      <c r="I70" s="158" t="s">
        <v>39</v>
      </c>
      <c r="J70" s="319" t="s">
        <v>95</v>
      </c>
      <c r="K70" s="320"/>
      <c r="L70" s="320"/>
      <c r="M70" s="321"/>
      <c r="N70" s="161" t="s">
        <v>11</v>
      </c>
      <c r="P70" s="145"/>
      <c r="Q70" s="145"/>
    </row>
    <row r="71" spans="2:17" ht="24" customHeight="1">
      <c r="B71" s="179"/>
      <c r="C71" s="332" t="s">
        <v>93</v>
      </c>
      <c r="D71" s="332"/>
      <c r="E71" s="332"/>
      <c r="F71" s="332"/>
      <c r="G71" s="108"/>
      <c r="H71" s="274"/>
      <c r="I71" s="301">
        <f>SUM(J61:J67)*J55+SUM(L61:L67)*L55</f>
        <v>0</v>
      </c>
      <c r="J71" s="318">
        <f>ROUND(-PV((1+'Mehrkosten PPP'!I9)/(1+'Mehrkosten PPP'!I10)-1,'Mehrkosten PPP'!I8,G53),-4)</f>
        <v>0</v>
      </c>
      <c r="K71" s="341"/>
      <c r="L71" s="341"/>
      <c r="M71" s="342"/>
      <c r="N71" s="246">
        <f>ROUND(J71*I71,-3)</f>
        <v>0</v>
      </c>
      <c r="O71" s="36"/>
      <c r="P71" s="36"/>
      <c r="Q71" s="36"/>
    </row>
    <row r="72" spans="2:17" ht="24" customHeight="1">
      <c r="B72" s="96"/>
      <c r="C72" s="94"/>
      <c r="D72" s="94"/>
      <c r="E72" s="94"/>
      <c r="F72" s="94"/>
      <c r="G72" s="94"/>
      <c r="H72" s="94"/>
      <c r="I72" s="83"/>
      <c r="N72" s="97"/>
      <c r="O72" s="36"/>
      <c r="P72" s="36"/>
      <c r="Q72" s="36"/>
    </row>
    <row r="73" spans="2:14" s="146" customFormat="1" ht="12" customHeight="1">
      <c r="B73" s="180" t="s">
        <v>31</v>
      </c>
      <c r="C73" s="138" t="s">
        <v>48</v>
      </c>
      <c r="D73" s="138"/>
      <c r="E73" s="302"/>
      <c r="F73" s="303"/>
      <c r="G73" s="135">
        <f>H73*10000</f>
        <v>0</v>
      </c>
      <c r="H73" s="259">
        <v>0</v>
      </c>
      <c r="I73" s="327" t="s">
        <v>38</v>
      </c>
      <c r="J73" s="328"/>
      <c r="K73" s="328"/>
      <c r="L73" s="328"/>
      <c r="M73" s="329"/>
      <c r="N73" s="351" t="s">
        <v>56</v>
      </c>
    </row>
    <row r="74" spans="2:14" s="146" customFormat="1" ht="12" customHeight="1">
      <c r="B74" s="183"/>
      <c r="C74" s="143"/>
      <c r="D74" s="143"/>
      <c r="E74" s="304"/>
      <c r="F74" s="305"/>
      <c r="G74" s="293">
        <f>IF('Mehrkosten PPP'!I5=0,0,G73/'Mehrkosten PPP'!I5)</f>
        <v>0</v>
      </c>
      <c r="H74" s="166"/>
      <c r="I74" s="153"/>
      <c r="J74" s="148"/>
      <c r="K74" s="148"/>
      <c r="L74" s="148"/>
      <c r="M74" s="147"/>
      <c r="N74" s="352"/>
    </row>
    <row r="75" spans="2:14" s="84" customFormat="1" ht="12" customHeight="1">
      <c r="B75" s="181"/>
      <c r="C75" s="339" t="s">
        <v>54</v>
      </c>
      <c r="D75" s="339"/>
      <c r="E75" s="339"/>
      <c r="F75" s="123"/>
      <c r="G75" s="123"/>
      <c r="H75" s="154"/>
      <c r="I75" s="276" t="s">
        <v>88</v>
      </c>
      <c r="J75" s="330">
        <v>0.1</v>
      </c>
      <c r="K75" s="331"/>
      <c r="L75" s="330">
        <v>0.2</v>
      </c>
      <c r="M75" s="331"/>
      <c r="N75" s="352"/>
    </row>
    <row r="76" spans="2:14" s="84" customFormat="1" ht="12" customHeight="1">
      <c r="B76" s="182"/>
      <c r="C76" s="340"/>
      <c r="D76" s="340"/>
      <c r="E76" s="340"/>
      <c r="F76" s="128"/>
      <c r="G76" s="151"/>
      <c r="H76" s="152"/>
      <c r="I76" s="278">
        <v>0</v>
      </c>
      <c r="J76" s="343">
        <f>G73*J75</f>
        <v>0</v>
      </c>
      <c r="K76" s="344"/>
      <c r="L76" s="277">
        <f>G73*L75</f>
        <v>0</v>
      </c>
      <c r="M76" s="277"/>
      <c r="N76" s="353"/>
    </row>
    <row r="77" spans="2:14" s="85" customFormat="1" ht="24" customHeight="1">
      <c r="B77" s="157"/>
      <c r="C77" s="111"/>
      <c r="D77" s="111"/>
      <c r="E77" s="112"/>
      <c r="F77" s="112"/>
      <c r="G77" s="112"/>
      <c r="H77" s="112"/>
      <c r="I77" s="113"/>
      <c r="J77" s="113"/>
      <c r="K77" s="113"/>
      <c r="L77" s="113"/>
      <c r="M77" s="113"/>
      <c r="N77" s="114"/>
    </row>
    <row r="78" spans="2:14" ht="24" customHeight="1">
      <c r="B78" s="105" t="s">
        <v>67</v>
      </c>
      <c r="C78" s="338" t="s">
        <v>105</v>
      </c>
      <c r="D78" s="338"/>
      <c r="E78" s="338"/>
      <c r="F78" s="338"/>
      <c r="G78" s="338"/>
      <c r="H78" s="89"/>
      <c r="I78" s="130">
        <f>1-J78-L78</f>
        <v>1</v>
      </c>
      <c r="J78" s="132">
        <f>K78/100</f>
        <v>0</v>
      </c>
      <c r="K78" s="253">
        <v>0</v>
      </c>
      <c r="L78" s="132">
        <f>M78/100</f>
        <v>0</v>
      </c>
      <c r="M78" s="254">
        <v>0</v>
      </c>
      <c r="N78" s="164" t="s">
        <v>50</v>
      </c>
    </row>
    <row r="79" spans="2:14" ht="12" customHeight="1">
      <c r="B79" s="105"/>
      <c r="C79" s="338"/>
      <c r="D79" s="338"/>
      <c r="E79" s="338"/>
      <c r="F79" s="338"/>
      <c r="G79" s="338"/>
      <c r="H79" s="89"/>
      <c r="I79" s="89"/>
      <c r="J79" s="98"/>
      <c r="K79" s="98"/>
      <c r="L79" s="98"/>
      <c r="M79" s="98"/>
      <c r="N79" s="124"/>
    </row>
    <row r="80" spans="2:19" ht="12" customHeight="1">
      <c r="B80" s="105"/>
      <c r="C80" s="89"/>
      <c r="D80" s="89"/>
      <c r="E80" s="89"/>
      <c r="F80" s="89"/>
      <c r="G80" s="89"/>
      <c r="H80" s="89"/>
      <c r="I80" s="89"/>
      <c r="J80" s="97"/>
      <c r="K80" s="98"/>
      <c r="L80" s="97"/>
      <c r="M80" s="98"/>
      <c r="N80" s="124"/>
      <c r="S80" s="101"/>
    </row>
    <row r="81" spans="2:14" ht="24" customHeight="1">
      <c r="B81" s="105" t="s">
        <v>68</v>
      </c>
      <c r="C81" s="338" t="s">
        <v>77</v>
      </c>
      <c r="D81" s="338"/>
      <c r="E81" s="338"/>
      <c r="F81" s="338"/>
      <c r="G81" s="338"/>
      <c r="H81" s="89"/>
      <c r="I81" s="130">
        <f>1-J81-L81</f>
        <v>1</v>
      </c>
      <c r="J81" s="132">
        <f>K81/100</f>
        <v>0</v>
      </c>
      <c r="K81" s="253">
        <v>0</v>
      </c>
      <c r="L81" s="132">
        <f>M81/100</f>
        <v>0</v>
      </c>
      <c r="M81" s="254">
        <v>0</v>
      </c>
      <c r="N81" s="164" t="s">
        <v>49</v>
      </c>
    </row>
    <row r="82" spans="2:14" ht="12" customHeight="1">
      <c r="B82" s="105"/>
      <c r="C82" s="338"/>
      <c r="D82" s="338"/>
      <c r="E82" s="338"/>
      <c r="F82" s="338"/>
      <c r="G82" s="338"/>
      <c r="H82" s="89"/>
      <c r="I82" s="89"/>
      <c r="J82" s="98"/>
      <c r="K82" s="98"/>
      <c r="L82" s="98"/>
      <c r="M82" s="98"/>
      <c r="N82" s="124"/>
    </row>
    <row r="83" spans="2:14" ht="12" customHeight="1">
      <c r="B83" s="105"/>
      <c r="C83" s="89"/>
      <c r="D83" s="89"/>
      <c r="E83" s="89"/>
      <c r="F83" s="89"/>
      <c r="G83" s="89"/>
      <c r="H83" s="89"/>
      <c r="I83" s="89"/>
      <c r="J83" s="98"/>
      <c r="K83" s="98"/>
      <c r="L83" s="98"/>
      <c r="M83" s="98"/>
      <c r="N83" s="124"/>
    </row>
    <row r="84" spans="2:14" ht="24" customHeight="1">
      <c r="B84" s="105" t="s">
        <v>69</v>
      </c>
      <c r="C84" s="338" t="s">
        <v>71</v>
      </c>
      <c r="D84" s="338"/>
      <c r="E84" s="338"/>
      <c r="F84" s="338"/>
      <c r="G84" s="338"/>
      <c r="H84" s="89"/>
      <c r="I84" s="130">
        <f>1-J84-L84</f>
        <v>1</v>
      </c>
      <c r="J84" s="132">
        <f>K84/100</f>
        <v>0</v>
      </c>
      <c r="K84" s="253">
        <v>0</v>
      </c>
      <c r="L84" s="132">
        <f>M84/100</f>
        <v>0</v>
      </c>
      <c r="M84" s="254">
        <v>0</v>
      </c>
      <c r="N84" s="164" t="s">
        <v>49</v>
      </c>
    </row>
    <row r="85" spans="2:14" ht="12" customHeight="1">
      <c r="B85" s="105"/>
      <c r="C85" s="338"/>
      <c r="D85" s="338"/>
      <c r="E85" s="338"/>
      <c r="F85" s="338"/>
      <c r="G85" s="338"/>
      <c r="H85" s="89"/>
      <c r="I85" s="89"/>
      <c r="J85" s="98"/>
      <c r="K85" s="98"/>
      <c r="L85" s="98"/>
      <c r="M85" s="98"/>
      <c r="N85" s="124"/>
    </row>
    <row r="86" spans="2:14" ht="12" customHeight="1">
      <c r="B86" s="105"/>
      <c r="D86" s="90"/>
      <c r="E86" s="90"/>
      <c r="F86" s="90"/>
      <c r="G86" s="90"/>
      <c r="H86" s="91"/>
      <c r="I86" s="91"/>
      <c r="J86" s="97"/>
      <c r="K86" s="98"/>
      <c r="L86" s="97"/>
      <c r="M86" s="98"/>
      <c r="N86" s="124"/>
    </row>
    <row r="87" spans="2:14" ht="24" customHeight="1">
      <c r="B87" s="105" t="s">
        <v>70</v>
      </c>
      <c r="C87" s="338" t="s">
        <v>78</v>
      </c>
      <c r="D87" s="338"/>
      <c r="E87" s="338"/>
      <c r="F87" s="338"/>
      <c r="G87" s="338"/>
      <c r="H87" s="89"/>
      <c r="I87" s="130">
        <f>1-J87-L87</f>
        <v>1</v>
      </c>
      <c r="J87" s="132">
        <f>K87/100</f>
        <v>0</v>
      </c>
      <c r="K87" s="253">
        <v>0</v>
      </c>
      <c r="L87" s="132">
        <f>M87/100</f>
        <v>0</v>
      </c>
      <c r="M87" s="254">
        <v>0</v>
      </c>
      <c r="N87" s="164" t="s">
        <v>49</v>
      </c>
    </row>
    <row r="88" spans="2:14" ht="12" customHeight="1">
      <c r="B88" s="105"/>
      <c r="C88" s="338"/>
      <c r="D88" s="338"/>
      <c r="E88" s="338"/>
      <c r="F88" s="338"/>
      <c r="G88" s="338"/>
      <c r="H88" s="89"/>
      <c r="I88" s="89"/>
      <c r="J88" s="98"/>
      <c r="K88" s="98"/>
      <c r="L88" s="98"/>
      <c r="M88" s="98"/>
      <c r="N88" s="124"/>
    </row>
    <row r="89" spans="2:14" ht="12" customHeight="1">
      <c r="B89" s="105"/>
      <c r="C89" s="91"/>
      <c r="D89" s="91"/>
      <c r="E89" s="91"/>
      <c r="F89" s="91"/>
      <c r="G89" s="91"/>
      <c r="H89" s="91"/>
      <c r="I89" s="91"/>
      <c r="J89" s="97"/>
      <c r="K89" s="98"/>
      <c r="L89" s="97"/>
      <c r="M89" s="98"/>
      <c r="N89" s="124"/>
    </row>
    <row r="90" spans="2:14" ht="24" customHeight="1">
      <c r="B90" s="105" t="s">
        <v>79</v>
      </c>
      <c r="C90" s="338" t="s">
        <v>55</v>
      </c>
      <c r="D90" s="338"/>
      <c r="E90" s="338"/>
      <c r="F90" s="338"/>
      <c r="G90" s="338"/>
      <c r="H90" s="89"/>
      <c r="I90" s="130">
        <f>1-J90-L90</f>
        <v>1</v>
      </c>
      <c r="J90" s="132">
        <f>K90/100</f>
        <v>0</v>
      </c>
      <c r="K90" s="253">
        <v>0</v>
      </c>
      <c r="L90" s="132">
        <f>M90/100</f>
        <v>0</v>
      </c>
      <c r="M90" s="254">
        <v>0</v>
      </c>
      <c r="N90" s="164" t="s">
        <v>49</v>
      </c>
    </row>
    <row r="91" spans="2:14" ht="12" customHeight="1">
      <c r="B91" s="105"/>
      <c r="C91" s="338"/>
      <c r="D91" s="338"/>
      <c r="E91" s="338"/>
      <c r="F91" s="338"/>
      <c r="G91" s="338"/>
      <c r="H91" s="89"/>
      <c r="I91" s="89"/>
      <c r="J91" s="98"/>
      <c r="K91" s="98"/>
      <c r="L91" s="98"/>
      <c r="M91" s="98"/>
      <c r="N91" s="124"/>
    </row>
    <row r="92" spans="2:14" ht="12" customHeight="1">
      <c r="B92" s="105"/>
      <c r="C92" s="89"/>
      <c r="D92" s="89"/>
      <c r="E92" s="89"/>
      <c r="F92" s="89"/>
      <c r="G92" s="89"/>
      <c r="H92" s="89"/>
      <c r="I92" s="89"/>
      <c r="J92" s="98"/>
      <c r="K92" s="98"/>
      <c r="L92" s="98"/>
      <c r="M92" s="98"/>
      <c r="N92" s="110"/>
    </row>
    <row r="93" spans="2:17" s="144" customFormat="1" ht="24" customHeight="1">
      <c r="B93" s="178" t="s">
        <v>31</v>
      </c>
      <c r="C93" s="162" t="s">
        <v>83</v>
      </c>
      <c r="D93" s="162"/>
      <c r="E93" s="162"/>
      <c r="F93" s="163"/>
      <c r="G93" s="162"/>
      <c r="H93" s="245"/>
      <c r="I93" s="158" t="s">
        <v>39</v>
      </c>
      <c r="J93" s="319" t="s">
        <v>97</v>
      </c>
      <c r="K93" s="320"/>
      <c r="L93" s="320"/>
      <c r="M93" s="321"/>
      <c r="N93" s="161" t="s">
        <v>11</v>
      </c>
      <c r="P93" s="145"/>
      <c r="Q93" s="145"/>
    </row>
    <row r="94" spans="2:17" ht="24" customHeight="1">
      <c r="B94" s="179"/>
      <c r="C94" s="332" t="s">
        <v>94</v>
      </c>
      <c r="D94" s="332"/>
      <c r="E94" s="332"/>
      <c r="F94" s="332"/>
      <c r="G94" s="108"/>
      <c r="H94" s="274"/>
      <c r="I94" s="301">
        <f>SUM(J81:J90)*J75+SUM(L81:L90)*L75</f>
        <v>0</v>
      </c>
      <c r="J94" s="318">
        <f>ROUND(-PV((1+'Mehrkosten PPP'!I9)/(1+'Mehrkosten PPP'!I10)-1,'Mehrkosten PPP'!I8,G73),-4)</f>
        <v>0</v>
      </c>
      <c r="K94" s="341"/>
      <c r="L94" s="341"/>
      <c r="M94" s="342"/>
      <c r="N94" s="246">
        <f>ROUND(J94*I94,-3)</f>
        <v>0</v>
      </c>
      <c r="O94" s="36"/>
      <c r="P94" s="36"/>
      <c r="Q94" s="36"/>
    </row>
    <row r="95" spans="2:17" ht="24" customHeight="1">
      <c r="B95" s="96"/>
      <c r="C95" s="94"/>
      <c r="D95" s="94"/>
      <c r="E95" s="94"/>
      <c r="F95" s="94"/>
      <c r="G95" s="94"/>
      <c r="H95" s="94"/>
      <c r="I95" s="167"/>
      <c r="J95" s="167"/>
      <c r="K95" s="167"/>
      <c r="L95" s="168"/>
      <c r="M95" s="168"/>
      <c r="N95" s="169"/>
      <c r="O95" s="36"/>
      <c r="P95" s="36"/>
      <c r="Q95" s="36"/>
    </row>
    <row r="96" spans="2:17" ht="24" customHeight="1">
      <c r="B96" s="96"/>
      <c r="C96" s="94"/>
      <c r="D96" s="94"/>
      <c r="E96" s="94"/>
      <c r="F96" s="94"/>
      <c r="G96" s="94"/>
      <c r="H96" s="94"/>
      <c r="I96" s="167"/>
      <c r="J96" s="168"/>
      <c r="K96" s="168"/>
      <c r="L96" s="169"/>
      <c r="M96" s="169"/>
      <c r="N96" s="97"/>
      <c r="O96" s="36"/>
      <c r="P96" s="36"/>
      <c r="Q96" s="36"/>
    </row>
    <row r="97" spans="2:17" ht="24" customHeight="1">
      <c r="B97" s="178" t="s">
        <v>44</v>
      </c>
      <c r="C97" s="171" t="s">
        <v>85</v>
      </c>
      <c r="D97" s="172"/>
      <c r="E97" s="172"/>
      <c r="F97" s="172"/>
      <c r="G97" s="172"/>
      <c r="H97" s="172"/>
      <c r="I97" s="173"/>
      <c r="J97" s="248"/>
      <c r="K97" s="249"/>
      <c r="L97" s="319" t="s">
        <v>84</v>
      </c>
      <c r="M97" s="321"/>
      <c r="N97" s="161" t="s">
        <v>11</v>
      </c>
      <c r="O97" s="36"/>
      <c r="P97" s="36"/>
      <c r="Q97" s="36"/>
    </row>
    <row r="98" spans="2:17" ht="24" customHeight="1">
      <c r="B98" s="177" t="s">
        <v>8</v>
      </c>
      <c r="C98" s="92" t="s">
        <v>80</v>
      </c>
      <c r="D98" s="92"/>
      <c r="E98" s="92"/>
      <c r="F98" s="92"/>
      <c r="G98" s="92"/>
      <c r="H98" s="92"/>
      <c r="I98" s="170"/>
      <c r="J98" s="247"/>
      <c r="K98" s="133"/>
      <c r="L98" s="324">
        <f>IF(N102=0,0,N98/N102)</f>
        <v>0</v>
      </c>
      <c r="M98" s="317"/>
      <c r="N98" s="246">
        <f>N35</f>
        <v>0</v>
      </c>
      <c r="O98" s="36"/>
      <c r="P98" s="36"/>
      <c r="Q98" s="36"/>
    </row>
    <row r="99" spans="2:17" ht="24" customHeight="1">
      <c r="B99" s="175" t="s">
        <v>9</v>
      </c>
      <c r="C99" s="92" t="s">
        <v>81</v>
      </c>
      <c r="D99" s="92"/>
      <c r="E99" s="92"/>
      <c r="F99" s="92"/>
      <c r="G99" s="92"/>
      <c r="H99" s="92"/>
      <c r="I99" s="170"/>
      <c r="J99" s="247"/>
      <c r="K99" s="133"/>
      <c r="L99" s="324">
        <f>IF(N102=0,0,N99/N102)</f>
        <v>0</v>
      </c>
      <c r="M99" s="317"/>
      <c r="N99" s="246">
        <f>N50</f>
        <v>0</v>
      </c>
      <c r="O99" s="36"/>
      <c r="P99" s="36"/>
      <c r="Q99" s="36"/>
    </row>
    <row r="100" spans="2:17" ht="24" customHeight="1">
      <c r="B100" s="175" t="s">
        <v>20</v>
      </c>
      <c r="C100" s="92" t="s">
        <v>82</v>
      </c>
      <c r="D100" s="92"/>
      <c r="E100" s="92"/>
      <c r="F100" s="92"/>
      <c r="G100" s="92"/>
      <c r="H100" s="92"/>
      <c r="I100" s="170"/>
      <c r="J100" s="247"/>
      <c r="K100" s="133"/>
      <c r="L100" s="324">
        <f>IF(N102=0,0,N100/N102)</f>
        <v>0</v>
      </c>
      <c r="M100" s="317"/>
      <c r="N100" s="246">
        <f>N71</f>
        <v>0</v>
      </c>
      <c r="O100" s="36"/>
      <c r="P100" s="36"/>
      <c r="Q100" s="36"/>
    </row>
    <row r="101" spans="2:14" ht="24" customHeight="1">
      <c r="B101" s="176" t="s">
        <v>31</v>
      </c>
      <c r="C101" s="92" t="s">
        <v>83</v>
      </c>
      <c r="D101" s="92"/>
      <c r="E101" s="92"/>
      <c r="F101" s="92"/>
      <c r="G101" s="92"/>
      <c r="H101" s="92"/>
      <c r="I101" s="170"/>
      <c r="J101" s="247"/>
      <c r="K101" s="133"/>
      <c r="L101" s="324">
        <f>IF(N102=0,0,N101/N102)</f>
        <v>0</v>
      </c>
      <c r="M101" s="317"/>
      <c r="N101" s="246">
        <f>N94</f>
        <v>0</v>
      </c>
    </row>
    <row r="102" spans="2:14" s="82" customFormat="1" ht="24" customHeight="1">
      <c r="B102" s="174"/>
      <c r="C102" s="88" t="s">
        <v>72</v>
      </c>
      <c r="D102" s="88"/>
      <c r="E102" s="99"/>
      <c r="F102" s="99"/>
      <c r="G102" s="99"/>
      <c r="H102" s="99"/>
      <c r="I102" s="100"/>
      <c r="J102" s="250"/>
      <c r="K102" s="251"/>
      <c r="L102" s="322">
        <f>SUM(L98:L101)</f>
        <v>0</v>
      </c>
      <c r="M102" s="323"/>
      <c r="N102" s="252">
        <f>SUM(N94,N71,N50,N35)</f>
        <v>0</v>
      </c>
    </row>
    <row r="103" ht="12.75">
      <c r="B103" s="87"/>
    </row>
  </sheetData>
  <sheetProtection password="8B62" sheet="1" objects="1" scenarios="1" selectLockedCells="1" selectUnlockedCells="1"/>
  <mergeCells count="69">
    <mergeCell ref="N3:N5"/>
    <mergeCell ref="L39:M39"/>
    <mergeCell ref="I37:M37"/>
    <mergeCell ref="N53:N56"/>
    <mergeCell ref="L40:L41"/>
    <mergeCell ref="J39:K39"/>
    <mergeCell ref="J49:M49"/>
    <mergeCell ref="J50:M50"/>
    <mergeCell ref="L56:M56"/>
    <mergeCell ref="J56:K56"/>
    <mergeCell ref="N73:N76"/>
    <mergeCell ref="N37:N41"/>
    <mergeCell ref="C61:G62"/>
    <mergeCell ref="I3:M3"/>
    <mergeCell ref="J5:K5"/>
    <mergeCell ref="L5:M5"/>
    <mergeCell ref="C16:G17"/>
    <mergeCell ref="C13:G14"/>
    <mergeCell ref="C3:H3"/>
    <mergeCell ref="C4:H5"/>
    <mergeCell ref="J4:K4"/>
    <mergeCell ref="C7:G8"/>
    <mergeCell ref="I40:I41"/>
    <mergeCell ref="C43:G44"/>
    <mergeCell ref="C10:G11"/>
    <mergeCell ref="J35:M35"/>
    <mergeCell ref="C40:E41"/>
    <mergeCell ref="L4:M4"/>
    <mergeCell ref="C19:G20"/>
    <mergeCell ref="C35:F35"/>
    <mergeCell ref="C90:G91"/>
    <mergeCell ref="C75:E76"/>
    <mergeCell ref="C81:G82"/>
    <mergeCell ref="C84:G85"/>
    <mergeCell ref="C87:G88"/>
    <mergeCell ref="C78:G79"/>
    <mergeCell ref="C94:F94"/>
    <mergeCell ref="L100:M100"/>
    <mergeCell ref="L101:M101"/>
    <mergeCell ref="J70:M70"/>
    <mergeCell ref="J71:M71"/>
    <mergeCell ref="J93:M93"/>
    <mergeCell ref="J94:M94"/>
    <mergeCell ref="J76:K76"/>
    <mergeCell ref="J75:K75"/>
    <mergeCell ref="C71:F71"/>
    <mergeCell ref="L102:M102"/>
    <mergeCell ref="L98:M98"/>
    <mergeCell ref="L99:M99"/>
    <mergeCell ref="L97:M97"/>
    <mergeCell ref="J34:M34"/>
    <mergeCell ref="C22:G23"/>
    <mergeCell ref="C25:G26"/>
    <mergeCell ref="C28:G29"/>
    <mergeCell ref="C31:G32"/>
    <mergeCell ref="C64:G65"/>
    <mergeCell ref="C67:G68"/>
    <mergeCell ref="C55:E56"/>
    <mergeCell ref="C58:G59"/>
    <mergeCell ref="C50:F50"/>
    <mergeCell ref="J38:K38"/>
    <mergeCell ref="L38:M38"/>
    <mergeCell ref="J40:J41"/>
    <mergeCell ref="C46:G47"/>
    <mergeCell ref="J55:K55"/>
    <mergeCell ref="L55:M55"/>
    <mergeCell ref="I53:M53"/>
    <mergeCell ref="L75:M75"/>
    <mergeCell ref="I73:M73"/>
  </mergeCells>
  <conditionalFormatting sqref="I87 I90 I78 I81 I58 I61 I64 I67 I43 I46 I31 I25 I28 I19:I20 I22 I16 I84 I7 I10 I13">
    <cfRule type="cellIs" priority="1" dxfId="0" operator="lessThan" stopIfTrue="1">
      <formula>0</formula>
    </cfRule>
  </conditionalFormatting>
  <printOptions/>
  <pageMargins left="0.75" right="0.75" top="0.92" bottom="0.55" header="0.4921259845" footer="0.4921259845"/>
  <pageSetup fitToHeight="0" fitToWidth="1" orientation="landscape" paperSize="9" scale="77" r:id="rId3"/>
  <rowBreaks count="2" manualBreakCount="2">
    <brk id="36" max="255" man="1"/>
    <brk id="71" max="13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0"/>
  <sheetViews>
    <sheetView showGridLines="0" showRowColHeaders="0" zoomScale="95" zoomScaleNormal="95" workbookViewId="0" topLeftCell="A1">
      <selection activeCell="I8" sqref="I8:K8"/>
    </sheetView>
  </sheetViews>
  <sheetFormatPr defaultColWidth="11.421875" defaultRowHeight="12.75"/>
  <cols>
    <col min="1" max="1" width="3.00390625" style="0" customWidth="1"/>
    <col min="2" max="2" width="2.57421875" style="0" customWidth="1"/>
    <col min="3" max="5" width="2.421875" style="0" customWidth="1"/>
    <col min="6" max="9" width="8.7109375" style="0" customWidth="1"/>
    <col min="10" max="17" width="8.7109375" style="9" customWidth="1"/>
    <col min="19" max="20" width="12.421875" style="0" bestFit="1" customWidth="1"/>
    <col min="21" max="21" width="11.28125" style="0" customWidth="1"/>
    <col min="22" max="22" width="19.7109375" style="0" customWidth="1"/>
    <col min="23" max="23" width="3.00390625" style="0" customWidth="1"/>
  </cols>
  <sheetData>
    <row r="2" ht="15.75">
      <c r="B2" s="3" t="s">
        <v>35</v>
      </c>
    </row>
    <row r="3" spans="19:21" ht="24" customHeight="1">
      <c r="S3" s="291"/>
      <c r="T3" s="291"/>
      <c r="U3" s="291"/>
    </row>
    <row r="4" spans="2:22" s="37" customFormat="1" ht="25.5" customHeight="1">
      <c r="B4" s="61"/>
      <c r="C4" s="52"/>
      <c r="D4" s="52"/>
      <c r="E4" s="65" t="s">
        <v>7</v>
      </c>
      <c r="F4" s="65"/>
      <c r="G4" s="65"/>
      <c r="H4" s="53"/>
      <c r="I4" s="384" t="s">
        <v>116</v>
      </c>
      <c r="J4" s="385"/>
      <c r="K4" s="386"/>
      <c r="L4" s="384" t="s">
        <v>98</v>
      </c>
      <c r="M4" s="385"/>
      <c r="N4" s="386"/>
      <c r="O4" s="384" t="s">
        <v>99</v>
      </c>
      <c r="P4" s="385"/>
      <c r="Q4" s="386"/>
      <c r="R4" s="308"/>
      <c r="S4" s="312"/>
      <c r="T4" s="312"/>
      <c r="U4" s="312"/>
      <c r="V4" s="309"/>
    </row>
    <row r="5" spans="2:22" s="37" customFormat="1" ht="12" customHeight="1">
      <c r="B5" s="62"/>
      <c r="C5" s="54"/>
      <c r="D5" s="54"/>
      <c r="E5" s="54"/>
      <c r="F5" s="54"/>
      <c r="G5" s="54"/>
      <c r="H5" s="66"/>
      <c r="I5" s="57"/>
      <c r="J5" s="18"/>
      <c r="K5" s="43"/>
      <c r="L5" s="280"/>
      <c r="M5" s="281" t="s">
        <v>100</v>
      </c>
      <c r="N5" s="282"/>
      <c r="O5" s="54"/>
      <c r="P5" s="283" t="s">
        <v>101</v>
      </c>
      <c r="Q5" s="55"/>
      <c r="R5" s="310"/>
      <c r="S5" s="310"/>
      <c r="T5" s="310"/>
      <c r="U5" s="310"/>
      <c r="V5" s="311"/>
    </row>
    <row r="6" spans="2:22" ht="12" customHeight="1">
      <c r="B6" s="22"/>
      <c r="C6" s="5"/>
      <c r="D6" s="5"/>
      <c r="E6" s="5"/>
      <c r="F6" s="5"/>
      <c r="G6" s="5"/>
      <c r="H6" s="11"/>
      <c r="I6" s="374"/>
      <c r="J6" s="387"/>
      <c r="K6" s="379"/>
      <c r="N6" s="19"/>
      <c r="O6" s="284"/>
      <c r="P6" s="284"/>
      <c r="Q6" s="19"/>
      <c r="R6" s="5"/>
      <c r="S6" s="47"/>
      <c r="T6" s="47"/>
      <c r="U6" s="47"/>
      <c r="V6" s="10"/>
    </row>
    <row r="7" spans="2:22" s="37" customFormat="1" ht="24" customHeight="1">
      <c r="B7" s="46"/>
      <c r="C7" s="56"/>
      <c r="D7" s="44"/>
      <c r="E7" s="364" t="s">
        <v>19</v>
      </c>
      <c r="F7" s="364"/>
      <c r="G7" s="364"/>
      <c r="H7" s="365"/>
      <c r="I7" s="377">
        <f>ROUND('Mehrkosten PPP'!I14,-3)</f>
        <v>0</v>
      </c>
      <c r="J7" s="378"/>
      <c r="K7" s="379"/>
      <c r="L7" s="377">
        <f>I7</f>
        <v>0</v>
      </c>
      <c r="M7" s="378"/>
      <c r="N7" s="379"/>
      <c r="O7" s="377">
        <f>I7</f>
        <v>0</v>
      </c>
      <c r="P7" s="378"/>
      <c r="Q7" s="379"/>
      <c r="R7" s="44"/>
      <c r="V7" s="45"/>
    </row>
    <row r="8" spans="2:22" s="37" customFormat="1" ht="12" customHeight="1">
      <c r="B8" s="46"/>
      <c r="C8" s="47"/>
      <c r="D8" s="44"/>
      <c r="E8" s="44"/>
      <c r="F8" s="44"/>
      <c r="G8" s="44"/>
      <c r="I8" s="383"/>
      <c r="J8" s="378"/>
      <c r="K8" s="379"/>
      <c r="L8" s="377"/>
      <c r="M8" s="378"/>
      <c r="N8" s="379"/>
      <c r="O8" s="377"/>
      <c r="P8" s="378"/>
      <c r="Q8" s="379"/>
      <c r="R8" s="44"/>
      <c r="V8" s="45"/>
    </row>
    <row r="9" spans="2:22" s="37" customFormat="1" ht="24" customHeight="1">
      <c r="B9" s="46"/>
      <c r="C9" s="59"/>
      <c r="D9" s="44"/>
      <c r="E9" s="44" t="s">
        <v>10</v>
      </c>
      <c r="F9" s="44"/>
      <c r="G9" s="44"/>
      <c r="I9" s="377">
        <v>0</v>
      </c>
      <c r="J9" s="378"/>
      <c r="K9" s="379"/>
      <c r="L9" s="377">
        <f>ROUND('Mehrkosten PPP'!L15,-4)</f>
        <v>0</v>
      </c>
      <c r="M9" s="378"/>
      <c r="N9" s="379"/>
      <c r="O9" s="377">
        <f>L9</f>
        <v>0</v>
      </c>
      <c r="P9" s="378"/>
      <c r="Q9" s="379"/>
      <c r="R9" s="44"/>
      <c r="S9" s="388" t="str">
        <f>I4</f>
        <v>Konventionelle
Beschaffung</v>
      </c>
      <c r="T9" s="388" t="str">
        <f>L4</f>
        <v>PPP 
Effizienzvorteil 0%</v>
      </c>
      <c r="U9" s="388" t="str">
        <f>O4</f>
        <v>PPP 
Effizienzvorteil 100%</v>
      </c>
      <c r="V9" s="45"/>
    </row>
    <row r="10" spans="2:22" s="37" customFormat="1" ht="12" customHeight="1">
      <c r="B10" s="46"/>
      <c r="C10" s="47"/>
      <c r="D10" s="44"/>
      <c r="E10" s="44"/>
      <c r="F10" s="44"/>
      <c r="G10" s="44"/>
      <c r="I10" s="383"/>
      <c r="J10" s="378"/>
      <c r="K10" s="379"/>
      <c r="L10" s="383"/>
      <c r="M10" s="378"/>
      <c r="N10" s="379"/>
      <c r="O10" s="383"/>
      <c r="P10" s="378"/>
      <c r="Q10" s="379"/>
      <c r="R10" s="44"/>
      <c r="S10" s="388"/>
      <c r="T10" s="388"/>
      <c r="U10" s="388"/>
      <c r="V10" s="45"/>
    </row>
    <row r="11" spans="2:22" s="37" customFormat="1" ht="24" customHeight="1">
      <c r="B11" s="46"/>
      <c r="C11" s="314"/>
      <c r="D11" s="44"/>
      <c r="E11" s="362" t="s">
        <v>117</v>
      </c>
      <c r="F11" s="362"/>
      <c r="G11" s="362"/>
      <c r="H11" s="363"/>
      <c r="I11" s="377">
        <v>0</v>
      </c>
      <c r="J11" s="378"/>
      <c r="K11" s="379"/>
      <c r="L11" s="377">
        <f>ROUND('Mehrkosten PPP'!L20,-4)</f>
        <v>0</v>
      </c>
      <c r="M11" s="378"/>
      <c r="N11" s="379"/>
      <c r="O11" s="377">
        <f>L11</f>
        <v>0</v>
      </c>
      <c r="P11" s="378"/>
      <c r="Q11" s="379"/>
      <c r="R11" s="44"/>
      <c r="S11" s="313">
        <f>I7</f>
        <v>0</v>
      </c>
      <c r="T11" s="313">
        <f>L7</f>
        <v>0</v>
      </c>
      <c r="U11" s="313">
        <f>O7</f>
        <v>0</v>
      </c>
      <c r="V11" s="45"/>
    </row>
    <row r="12" spans="2:22" s="37" customFormat="1" ht="12" customHeight="1">
      <c r="B12" s="46"/>
      <c r="C12" s="47"/>
      <c r="D12" s="44"/>
      <c r="E12" s="44"/>
      <c r="F12" s="44"/>
      <c r="G12" s="44"/>
      <c r="I12" s="383"/>
      <c r="J12" s="378"/>
      <c r="K12" s="379"/>
      <c r="L12" s="377"/>
      <c r="M12" s="378"/>
      <c r="N12" s="379"/>
      <c r="O12" s="377"/>
      <c r="P12" s="378"/>
      <c r="Q12" s="379"/>
      <c r="R12" s="44"/>
      <c r="S12" s="313">
        <f>I9</f>
        <v>0</v>
      </c>
      <c r="T12" s="313">
        <f>L9</f>
        <v>0</v>
      </c>
      <c r="U12" s="313">
        <f>O9</f>
        <v>0</v>
      </c>
      <c r="V12" s="45"/>
    </row>
    <row r="13" spans="2:22" s="37" customFormat="1" ht="24" customHeight="1">
      <c r="B13" s="46"/>
      <c r="C13" s="63"/>
      <c r="D13" s="44"/>
      <c r="E13" s="364" t="s">
        <v>12</v>
      </c>
      <c r="F13" s="364"/>
      <c r="G13" s="364"/>
      <c r="H13" s="365"/>
      <c r="I13" s="377">
        <f>Risikoanalyse!J71</f>
        <v>0</v>
      </c>
      <c r="J13" s="378"/>
      <c r="K13" s="379"/>
      <c r="L13" s="377">
        <f>I13</f>
        <v>0</v>
      </c>
      <c r="M13" s="378"/>
      <c r="N13" s="379"/>
      <c r="O13" s="377">
        <f>L13</f>
        <v>0</v>
      </c>
      <c r="P13" s="378"/>
      <c r="Q13" s="379"/>
      <c r="R13" s="44"/>
      <c r="S13" s="313">
        <f>I11</f>
        <v>0</v>
      </c>
      <c r="T13" s="313">
        <f>L11</f>
        <v>0</v>
      </c>
      <c r="U13" s="313">
        <f>O11</f>
        <v>0</v>
      </c>
      <c r="V13" s="45"/>
    </row>
    <row r="14" spans="2:22" s="37" customFormat="1" ht="12" customHeight="1">
      <c r="B14" s="46"/>
      <c r="C14" s="47"/>
      <c r="D14" s="44"/>
      <c r="E14" s="44"/>
      <c r="F14" s="44"/>
      <c r="G14" s="44"/>
      <c r="I14" s="383"/>
      <c r="J14" s="378"/>
      <c r="K14" s="379"/>
      <c r="L14" s="377"/>
      <c r="M14" s="378"/>
      <c r="N14" s="379"/>
      <c r="O14" s="377"/>
      <c r="P14" s="378"/>
      <c r="Q14" s="379"/>
      <c r="R14" s="44"/>
      <c r="S14" s="313">
        <f>I13</f>
        <v>0</v>
      </c>
      <c r="T14" s="313">
        <f>L13</f>
        <v>0</v>
      </c>
      <c r="U14" s="313">
        <f>O13</f>
        <v>0</v>
      </c>
      <c r="V14" s="45"/>
    </row>
    <row r="15" spans="2:22" s="37" customFormat="1" ht="24" customHeight="1">
      <c r="B15" s="46"/>
      <c r="C15" s="48"/>
      <c r="D15" s="44"/>
      <c r="E15" s="364" t="s">
        <v>112</v>
      </c>
      <c r="F15" s="364"/>
      <c r="G15" s="364"/>
      <c r="H15" s="365"/>
      <c r="I15" s="377">
        <f>Risikoanalyse!J94</f>
        <v>0</v>
      </c>
      <c r="J15" s="378"/>
      <c r="K15" s="379"/>
      <c r="L15" s="377">
        <f>I15</f>
        <v>0</v>
      </c>
      <c r="M15" s="378"/>
      <c r="N15" s="379"/>
      <c r="O15" s="377">
        <f>L15</f>
        <v>0</v>
      </c>
      <c r="P15" s="378"/>
      <c r="Q15" s="379"/>
      <c r="R15" s="44"/>
      <c r="S15" s="313">
        <f>I15</f>
        <v>0</v>
      </c>
      <c r="T15" s="313">
        <f>L15</f>
        <v>0</v>
      </c>
      <c r="U15" s="313">
        <f>O15</f>
        <v>0</v>
      </c>
      <c r="V15" s="45"/>
    </row>
    <row r="16" spans="2:22" s="37" customFormat="1" ht="12" customHeight="1">
      <c r="B16" s="46"/>
      <c r="C16" s="47"/>
      <c r="D16" s="44"/>
      <c r="E16" s="44"/>
      <c r="F16" s="44"/>
      <c r="G16" s="44"/>
      <c r="I16" s="383"/>
      <c r="J16" s="378"/>
      <c r="K16" s="379"/>
      <c r="L16" s="377"/>
      <c r="M16" s="378"/>
      <c r="N16" s="379"/>
      <c r="O16" s="377"/>
      <c r="P16" s="378"/>
      <c r="Q16" s="379"/>
      <c r="R16" s="44"/>
      <c r="S16" s="313">
        <f>I17</f>
        <v>0</v>
      </c>
      <c r="T16" s="313">
        <f>L17</f>
        <v>0</v>
      </c>
      <c r="U16" s="313">
        <f>O17</f>
        <v>0</v>
      </c>
      <c r="V16" s="45"/>
    </row>
    <row r="17" spans="2:22" s="37" customFormat="1" ht="24" customHeight="1">
      <c r="B17" s="46"/>
      <c r="C17" s="64"/>
      <c r="D17" s="44"/>
      <c r="E17" s="366" t="s">
        <v>118</v>
      </c>
      <c r="F17" s="366"/>
      <c r="G17" s="366"/>
      <c r="H17" s="367"/>
      <c r="I17" s="377">
        <f>Risikoanalyse!N102</f>
        <v>0</v>
      </c>
      <c r="J17" s="378"/>
      <c r="K17" s="379"/>
      <c r="L17" s="377">
        <f>I17</f>
        <v>0</v>
      </c>
      <c r="M17" s="378"/>
      <c r="N17" s="379"/>
      <c r="O17" s="377">
        <v>0</v>
      </c>
      <c r="P17" s="378"/>
      <c r="Q17" s="379"/>
      <c r="R17" s="44"/>
      <c r="S17" s="313">
        <f>I19</f>
        <v>0</v>
      </c>
      <c r="T17" s="313">
        <f>L19</f>
        <v>0</v>
      </c>
      <c r="U17" s="313">
        <f>O19</f>
        <v>0</v>
      </c>
      <c r="V17" s="45"/>
    </row>
    <row r="18" spans="2:22" s="37" customFormat="1" ht="12" customHeight="1">
      <c r="B18" s="46"/>
      <c r="C18" s="47"/>
      <c r="D18" s="44"/>
      <c r="E18" s="44"/>
      <c r="F18" s="44"/>
      <c r="G18" s="44"/>
      <c r="I18" s="383"/>
      <c r="J18" s="378"/>
      <c r="K18" s="379"/>
      <c r="L18" s="377"/>
      <c r="M18" s="378"/>
      <c r="N18" s="379"/>
      <c r="O18" s="377"/>
      <c r="P18" s="378"/>
      <c r="Q18" s="379"/>
      <c r="R18" s="44"/>
      <c r="S18" s="307"/>
      <c r="T18" s="307"/>
      <c r="U18" s="307"/>
      <c r="V18" s="45"/>
    </row>
    <row r="19" spans="2:22" s="37" customFormat="1" ht="24" customHeight="1">
      <c r="B19" s="46"/>
      <c r="C19" s="188"/>
      <c r="D19" s="44"/>
      <c r="E19" s="366" t="s">
        <v>73</v>
      </c>
      <c r="F19" s="366"/>
      <c r="G19" s="366"/>
      <c r="H19" s="367"/>
      <c r="I19" s="377">
        <f>ROUND(((Risikoanalyse!J7+Risikoanalyse!J10)*Risikoanalyse!J4+(Risikoanalyse!L7+Risikoanalyse!L10)*Risikoanalyse!L4)*Risikoanalyse!J35+(Risikoanalyse!J58*Risikoanalyse!J55+Risikoanalyse!L58*Risikoanalyse!L55)*Risikoanalyse!J71+Risikoanalyse!J78*Risikoanalyse!J75+(Risikoanalyse!L78*Risikoanalyse!L75)*Risikoanalyse!J94,-3)</f>
        <v>0</v>
      </c>
      <c r="J19" s="378"/>
      <c r="K19" s="379"/>
      <c r="L19" s="377">
        <f>I19</f>
        <v>0</v>
      </c>
      <c r="M19" s="378"/>
      <c r="N19" s="379"/>
      <c r="O19" s="377">
        <f>I19</f>
        <v>0</v>
      </c>
      <c r="P19" s="378"/>
      <c r="Q19" s="379"/>
      <c r="R19" s="44"/>
      <c r="V19" s="45"/>
    </row>
    <row r="20" spans="2:22" s="37" customFormat="1" ht="12.75">
      <c r="B20" s="46"/>
      <c r="C20" s="44"/>
      <c r="D20" s="44"/>
      <c r="E20" s="44"/>
      <c r="F20" s="44"/>
      <c r="G20" s="44"/>
      <c r="H20" s="44"/>
      <c r="I20" s="46"/>
      <c r="J20" s="58"/>
      <c r="K20" s="60"/>
      <c r="L20" s="58"/>
      <c r="M20" s="58"/>
      <c r="N20" s="60"/>
      <c r="O20" s="58"/>
      <c r="P20" s="58"/>
      <c r="Q20" s="60"/>
      <c r="R20" s="44"/>
      <c r="S20" s="44"/>
      <c r="T20" s="44"/>
      <c r="U20" s="44"/>
      <c r="V20" s="45"/>
    </row>
    <row r="21" spans="2:22" s="37" customFormat="1" ht="24" customHeight="1">
      <c r="B21" s="39"/>
      <c r="C21" s="40"/>
      <c r="D21" s="40"/>
      <c r="E21" s="41" t="s">
        <v>25</v>
      </c>
      <c r="F21" s="41"/>
      <c r="G21" s="41"/>
      <c r="H21" s="42"/>
      <c r="I21" s="380">
        <f>SUM(I7:K19)</f>
        <v>0</v>
      </c>
      <c r="J21" s="381"/>
      <c r="K21" s="381"/>
      <c r="L21" s="380">
        <f>SUM(L7:N19)</f>
        <v>0</v>
      </c>
      <c r="M21" s="381"/>
      <c r="N21" s="382"/>
      <c r="O21" s="380">
        <f>SUM(O7:Q19)</f>
        <v>0</v>
      </c>
      <c r="P21" s="381"/>
      <c r="Q21" s="382"/>
      <c r="R21" s="40"/>
      <c r="S21" s="40"/>
      <c r="T21" s="40"/>
      <c r="U21" s="40"/>
      <c r="V21" s="42"/>
    </row>
    <row r="22" spans="10:17" s="5" customFormat="1" ht="12.75">
      <c r="J22" s="13"/>
      <c r="K22" s="13"/>
      <c r="L22" s="13"/>
      <c r="M22" s="13"/>
      <c r="N22" s="13"/>
      <c r="O22" s="13"/>
      <c r="P22" s="13"/>
      <c r="Q22" s="13"/>
    </row>
    <row r="23" spans="10:17" s="5" customFormat="1" ht="12.75">
      <c r="J23" s="13"/>
      <c r="K23" s="13"/>
      <c r="L23" s="13"/>
      <c r="M23" s="13"/>
      <c r="N23" s="13"/>
      <c r="O23" s="13"/>
      <c r="P23" s="13"/>
      <c r="Q23" s="13"/>
    </row>
    <row r="24" spans="10:17" s="5" customFormat="1" ht="12.75">
      <c r="J24" s="13"/>
      <c r="K24" s="13"/>
      <c r="L24" s="13"/>
      <c r="M24" s="13"/>
      <c r="N24" s="13"/>
      <c r="O24" s="13"/>
      <c r="P24" s="13"/>
      <c r="Q24" s="13"/>
    </row>
    <row r="25" spans="10:17" s="5" customFormat="1" ht="12.75">
      <c r="J25" s="13"/>
      <c r="K25" s="13"/>
      <c r="L25" s="13"/>
      <c r="M25" s="13"/>
      <c r="N25" s="13"/>
      <c r="O25" s="13"/>
      <c r="P25" s="13"/>
      <c r="Q25" s="13"/>
    </row>
    <row r="26" spans="10:17" s="5" customFormat="1" ht="12.75">
      <c r="J26" s="13"/>
      <c r="K26" s="13"/>
      <c r="L26" s="13"/>
      <c r="M26" s="13"/>
      <c r="N26" s="13"/>
      <c r="O26" s="13"/>
      <c r="P26" s="13"/>
      <c r="Q26" s="13"/>
    </row>
    <row r="27" spans="2:17" s="5" customFormat="1" ht="15.75">
      <c r="B27" s="3" t="s">
        <v>36</v>
      </c>
      <c r="J27" s="13"/>
      <c r="K27" s="13"/>
      <c r="L27" s="13"/>
      <c r="M27" s="13"/>
      <c r="N27" s="13"/>
      <c r="O27" s="13"/>
      <c r="P27" s="13"/>
      <c r="Q27" s="13"/>
    </row>
    <row r="28" spans="2:17" s="5" customFormat="1" ht="15.75">
      <c r="B28" s="3" t="s">
        <v>32</v>
      </c>
      <c r="J28" s="13"/>
      <c r="K28" s="13"/>
      <c r="L28" s="13"/>
      <c r="M28" s="13"/>
      <c r="N28" s="13"/>
      <c r="O28" s="13"/>
      <c r="P28" s="13"/>
      <c r="Q28" s="13"/>
    </row>
    <row r="29" spans="2:17" s="5" customFormat="1" ht="15.75">
      <c r="B29" s="3"/>
      <c r="J29" s="13"/>
      <c r="K29" s="13"/>
      <c r="L29" s="13"/>
      <c r="M29" s="13"/>
      <c r="N29" s="13"/>
      <c r="O29" s="13"/>
      <c r="P29" s="13"/>
      <c r="Q29" s="13"/>
    </row>
    <row r="30" spans="2:17" s="5" customFormat="1" ht="15.75">
      <c r="B30" s="3"/>
      <c r="J30" s="13"/>
      <c r="K30" s="13"/>
      <c r="L30" s="13"/>
      <c r="M30" s="13"/>
      <c r="N30" s="13"/>
      <c r="O30" s="13"/>
      <c r="P30" s="13"/>
      <c r="Q30" s="13"/>
    </row>
    <row r="31" spans="2:17" s="5" customFormat="1" ht="15.75">
      <c r="B31" s="3"/>
      <c r="J31" s="13"/>
      <c r="K31" s="13"/>
      <c r="L31" s="13"/>
      <c r="M31" s="13"/>
      <c r="N31" s="13"/>
      <c r="O31" s="13"/>
      <c r="P31" s="13"/>
      <c r="Q31" s="13"/>
    </row>
    <row r="32" spans="3:17" s="37" customFormat="1" ht="24" customHeight="1">
      <c r="C32" s="285"/>
      <c r="D32" s="285"/>
      <c r="F32" s="371" t="s">
        <v>102</v>
      </c>
      <c r="G32" s="372"/>
      <c r="H32" s="373"/>
      <c r="O32" s="371" t="s">
        <v>103</v>
      </c>
      <c r="P32" s="372"/>
      <c r="Q32" s="373"/>
    </row>
    <row r="33" spans="3:17" ht="12.75">
      <c r="C33" s="287"/>
      <c r="D33" s="287"/>
      <c r="F33" s="315"/>
      <c r="G33" s="271"/>
      <c r="H33" s="272"/>
      <c r="L33" s="12"/>
      <c r="M33" s="21"/>
      <c r="N33" s="21"/>
      <c r="O33" s="78"/>
      <c r="P33" s="72"/>
      <c r="Q33" s="19"/>
    </row>
    <row r="34" spans="3:17" ht="12.75">
      <c r="C34" s="287"/>
      <c r="D34" s="287"/>
      <c r="F34" s="22"/>
      <c r="G34" s="5"/>
      <c r="H34" s="10"/>
      <c r="L34" s="12"/>
      <c r="M34" s="12"/>
      <c r="N34" s="12"/>
      <c r="O34" s="73"/>
      <c r="P34" s="12"/>
      <c r="Q34" s="74"/>
    </row>
    <row r="35" spans="3:18" ht="24" customHeight="1">
      <c r="C35" s="288"/>
      <c r="D35" s="288"/>
      <c r="F35" s="368">
        <f>IF(I21=0,0,(L21-I21)/I21)</f>
        <v>0</v>
      </c>
      <c r="G35" s="369"/>
      <c r="H35" s="370"/>
      <c r="N35" s="12"/>
      <c r="O35" s="73"/>
      <c r="P35" s="71">
        <f>IF(I21=0,0,(O21-I21)/I21)</f>
        <v>0</v>
      </c>
      <c r="Q35" s="74"/>
      <c r="R35" s="70"/>
    </row>
    <row r="36" spans="3:17" ht="12" customHeight="1">
      <c r="C36" s="289"/>
      <c r="D36" s="287"/>
      <c r="F36" s="22"/>
      <c r="G36" s="5"/>
      <c r="H36" s="10"/>
      <c r="N36" s="12"/>
      <c r="O36" s="73"/>
      <c r="P36" s="71"/>
      <c r="Q36" s="74"/>
    </row>
    <row r="37" spans="3:17" ht="12.75">
      <c r="C37" s="290"/>
      <c r="D37" s="290"/>
      <c r="F37" s="374" t="str">
        <f>IF(F35=0,"Mehrkosten",IF(F35&gt;0,"Mehrkosten","Minderkosten"))</f>
        <v>Mehrkosten</v>
      </c>
      <c r="G37" s="375"/>
      <c r="H37" s="376"/>
      <c r="N37" s="75"/>
      <c r="O37" s="79"/>
      <c r="P37" s="21" t="str">
        <f>IF(P35&gt;0,"Mehrkosten","Minderkosten")</f>
        <v>Minderkosten</v>
      </c>
      <c r="Q37" s="74"/>
    </row>
    <row r="38" spans="3:17" ht="12.75">
      <c r="C38" s="287"/>
      <c r="D38" s="287"/>
      <c r="F38" s="316"/>
      <c r="G38" s="291"/>
      <c r="H38" s="286"/>
      <c r="L38" s="12"/>
      <c r="N38" s="12"/>
      <c r="O38" s="76"/>
      <c r="P38" s="20"/>
      <c r="Q38" s="77"/>
    </row>
    <row r="39" ht="12.75">
      <c r="B39" s="49"/>
    </row>
    <row r="40" spans="8:12" s="2" customFormat="1" ht="12.75">
      <c r="H40" s="38"/>
      <c r="I40" s="38"/>
      <c r="K40" s="38"/>
      <c r="L40" s="38"/>
    </row>
  </sheetData>
  <sheetProtection password="8B62" sheet="1" objects="1" scenarios="1" selectLockedCells="1" selectUnlockedCells="1"/>
  <mergeCells count="59">
    <mergeCell ref="I17:K17"/>
    <mergeCell ref="I18:K18"/>
    <mergeCell ref="L16:N16"/>
    <mergeCell ref="O16:Q16"/>
    <mergeCell ref="S9:S10"/>
    <mergeCell ref="T9:T10"/>
    <mergeCell ref="U9:U10"/>
    <mergeCell ref="L17:N17"/>
    <mergeCell ref="L13:N13"/>
    <mergeCell ref="O10:Q10"/>
    <mergeCell ref="O12:Q12"/>
    <mergeCell ref="O14:Q14"/>
    <mergeCell ref="O9:Q9"/>
    <mergeCell ref="O11:Q11"/>
    <mergeCell ref="O13:Q13"/>
    <mergeCell ref="I14:K14"/>
    <mergeCell ref="I16:K16"/>
    <mergeCell ref="I13:K13"/>
    <mergeCell ref="I15:K15"/>
    <mergeCell ref="I8:K8"/>
    <mergeCell ref="I10:K10"/>
    <mergeCell ref="I12:K12"/>
    <mergeCell ref="I9:K9"/>
    <mergeCell ref="I11:K11"/>
    <mergeCell ref="O4:Q4"/>
    <mergeCell ref="I7:K7"/>
    <mergeCell ref="I4:K4"/>
    <mergeCell ref="L7:N7"/>
    <mergeCell ref="L4:N4"/>
    <mergeCell ref="I6:K6"/>
    <mergeCell ref="O7:Q7"/>
    <mergeCell ref="L8:N8"/>
    <mergeCell ref="L12:N12"/>
    <mergeCell ref="L18:N18"/>
    <mergeCell ref="O18:Q18"/>
    <mergeCell ref="L10:N10"/>
    <mergeCell ref="L14:N14"/>
    <mergeCell ref="L9:N9"/>
    <mergeCell ref="L15:N15"/>
    <mergeCell ref="L11:N11"/>
    <mergeCell ref="O8:Q8"/>
    <mergeCell ref="F37:H37"/>
    <mergeCell ref="O15:Q15"/>
    <mergeCell ref="O17:Q17"/>
    <mergeCell ref="O21:Q21"/>
    <mergeCell ref="I21:K21"/>
    <mergeCell ref="L21:N21"/>
    <mergeCell ref="O32:Q32"/>
    <mergeCell ref="I19:K19"/>
    <mergeCell ref="L19:N19"/>
    <mergeCell ref="O19:Q19"/>
    <mergeCell ref="E11:H11"/>
    <mergeCell ref="E7:H7"/>
    <mergeCell ref="E19:H19"/>
    <mergeCell ref="F35:H35"/>
    <mergeCell ref="F32:H32"/>
    <mergeCell ref="E17:H17"/>
    <mergeCell ref="E15:H15"/>
    <mergeCell ref="E13:H13"/>
  </mergeCells>
  <printOptions/>
  <pageMargins left="0.75" right="0.75" top="0.83" bottom="1" header="0.4921259845" footer="0.4921259845"/>
  <pageSetup fitToHeight="0" fitToWidth="1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OBB</dc:creator>
  <cp:keywords/>
  <dc:description/>
  <cp:lastModifiedBy>OBB</cp:lastModifiedBy>
  <cp:lastPrinted>2005-05-12T15:51:58Z</cp:lastPrinted>
  <dcterms:created xsi:type="dcterms:W3CDTF">2004-08-11T07:09:53Z</dcterms:created>
  <dcterms:modified xsi:type="dcterms:W3CDTF">2005-06-13T07:22:38Z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