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2"/>
  <workbookPr/>
  <mc:AlternateContent xmlns:mc="http://schemas.openxmlformats.org/markup-compatibility/2006">
    <mc:Choice Requires="x15">
      <x15ac:absPath xmlns:x15ac="http://schemas.microsoft.com/office/spreadsheetml/2010/11/ac" url="\\d-fs.fhhnet.stadt.hamburg.de\ThesinCa$\Eigene Dateien\"/>
    </mc:Choice>
  </mc:AlternateContent>
  <xr:revisionPtr revIDLastSave="0" documentId="13_ncr:1_{EF9742DE-F1EE-4D29-96D9-D2B0D886CA16}" xr6:coauthVersionLast="36" xr6:coauthVersionMax="47" xr10:uidLastSave="{00000000-0000-0000-0000-000000000000}"/>
  <workbookProtection workbookAlgorithmName="SHA-512" workbookHashValue="+9rPBFsrGUQU2EELkoP3BJ/lnSFAQR+qEYjMjTVfJ+Jse5EJjDzj3wbLOXEZ6AFfilSzkDFIzQdaUbGmnrwkdA==" workbookSaltValue="9d8h7Z+jtD/RXiZJTsU8Qg==" workbookSpinCount="100000" lockStructure="1"/>
  <bookViews>
    <workbookView xWindow="-4716" yWindow="-17388" windowWidth="30936" windowHeight="16896" tabRatio="821" activeTab="1" xr2:uid="{00000000-000D-0000-FFFF-FFFF00000000}"/>
  </bookViews>
  <sheets>
    <sheet name="Anmerkungen" sheetId="11" r:id="rId1"/>
    <sheet name="Leistungsübersicht" sheetId="8" r:id="rId2"/>
    <sheet name="Aufbereitung ---&gt;" sheetId="9" state="hidden" r:id="rId3"/>
    <sheet name="Leistungsübersicht - WIP" sheetId="10" state="hidden" r:id="rId4"/>
    <sheet name="Quelldaten ---&gt;" sheetId="2" state="hidden" r:id="rId5"/>
    <sheet name="Detaildaten" sheetId="3" state="hidden" r:id="rId6"/>
    <sheet name="Verteilungsschlüssel" sheetId="6" state="hidden" r:id="rId7"/>
    <sheet name="Faktoren" sheetId="7" state="hidden" r:id="rId8"/>
    <sheet name="Optionen" sheetId="5" state="hidden" r:id="rId9"/>
  </sheets>
  <definedNames>
    <definedName name="_xlnm._FilterDatabase" localSheetId="1" hidden="1">Leistungsübersicht!$B$17:$I$17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7" l="1"/>
  <c r="AD9" i="3" l="1"/>
  <c r="AD10" i="3"/>
  <c r="AD11" i="3"/>
  <c r="AD12" i="3"/>
  <c r="AD13" i="3"/>
  <c r="AD14" i="3"/>
  <c r="AD15" i="3"/>
  <c r="AD16" i="3"/>
  <c r="AD17" i="3"/>
  <c r="AD18" i="3"/>
  <c r="AD19" i="3"/>
  <c r="AD20" i="3"/>
  <c r="AD21" i="3"/>
  <c r="AD22" i="3"/>
  <c r="AD23" i="3"/>
  <c r="AD24" i="3"/>
  <c r="AD25" i="3"/>
  <c r="AD26" i="3"/>
  <c r="AD27" i="3"/>
  <c r="AD28" i="3"/>
  <c r="AD29" i="3"/>
  <c r="AD30" i="3"/>
  <c r="AD31" i="3"/>
  <c r="AD32" i="3"/>
  <c r="AD33" i="3"/>
  <c r="AD34" i="3"/>
  <c r="AD35" i="3"/>
  <c r="AD36" i="3"/>
  <c r="AD37" i="3"/>
  <c r="AD38" i="3"/>
  <c r="AD39" i="3"/>
  <c r="AD40" i="3"/>
  <c r="AD41" i="3"/>
  <c r="AD42" i="3"/>
  <c r="AD43" i="3"/>
  <c r="AD44" i="3"/>
  <c r="AD45" i="3"/>
  <c r="AD46" i="3"/>
  <c r="AD47" i="3"/>
  <c r="AD48" i="3"/>
  <c r="AD49" i="3"/>
  <c r="AD50" i="3"/>
  <c r="AD51" i="3"/>
  <c r="AD52" i="3"/>
  <c r="AD53" i="3"/>
  <c r="AD54" i="3"/>
  <c r="AD55" i="3"/>
  <c r="AD56" i="3"/>
  <c r="AD57" i="3"/>
  <c r="AD58" i="3"/>
  <c r="AD59" i="3"/>
  <c r="AD60" i="3"/>
  <c r="AD61" i="3"/>
  <c r="AD62" i="3"/>
  <c r="AD63" i="3"/>
  <c r="AD64" i="3"/>
  <c r="AD65" i="3"/>
  <c r="AD66" i="3"/>
  <c r="AD67" i="3"/>
  <c r="AD68" i="3"/>
  <c r="AD69" i="3"/>
  <c r="AD70" i="3"/>
  <c r="AD71" i="3"/>
  <c r="AD72" i="3"/>
  <c r="AD73" i="3"/>
  <c r="AD74" i="3"/>
  <c r="AD75" i="3"/>
  <c r="AD76" i="3"/>
  <c r="AD77" i="3"/>
  <c r="AD78" i="3"/>
  <c r="AD79" i="3"/>
  <c r="AD80" i="3"/>
  <c r="AD81" i="3"/>
  <c r="AD82" i="3"/>
  <c r="AD83" i="3"/>
  <c r="AD84" i="3"/>
  <c r="AD85" i="3"/>
  <c r="AD86" i="3"/>
  <c r="AD87" i="3"/>
  <c r="AD88" i="3"/>
  <c r="AD89" i="3"/>
  <c r="AD90" i="3"/>
  <c r="AD91" i="3"/>
  <c r="AD92" i="3"/>
  <c r="AD93" i="3"/>
  <c r="AD94" i="3"/>
  <c r="AD95" i="3"/>
  <c r="AD96" i="3"/>
  <c r="AD97" i="3"/>
  <c r="AD98" i="3"/>
  <c r="AD99" i="3"/>
  <c r="AD100" i="3"/>
  <c r="AD101" i="3"/>
  <c r="AD102" i="3"/>
  <c r="AD103" i="3"/>
  <c r="AD104" i="3"/>
  <c r="AD105" i="3"/>
  <c r="AD106" i="3"/>
  <c r="AD107" i="3"/>
  <c r="AD108" i="3"/>
  <c r="AD109" i="3"/>
  <c r="AD110" i="3"/>
  <c r="AD111" i="3"/>
  <c r="AD112" i="3"/>
  <c r="AD113" i="3"/>
  <c r="AD114" i="3"/>
  <c r="AD115" i="3"/>
  <c r="AD116" i="3"/>
  <c r="AD117" i="3"/>
  <c r="AD118" i="3"/>
  <c r="AD119" i="3"/>
  <c r="AD120" i="3"/>
  <c r="AD121" i="3"/>
  <c r="AD122" i="3"/>
  <c r="AD123" i="3"/>
  <c r="AD124" i="3"/>
  <c r="AD125" i="3"/>
  <c r="AD126" i="3"/>
  <c r="AD127" i="3"/>
  <c r="AD128" i="3"/>
  <c r="AD129" i="3"/>
  <c r="AD130" i="3"/>
  <c r="AD131" i="3"/>
  <c r="AD132" i="3"/>
  <c r="AD133" i="3"/>
  <c r="AD134" i="3"/>
  <c r="AD135" i="3"/>
  <c r="AD136" i="3"/>
  <c r="AD137" i="3"/>
  <c r="AD138" i="3"/>
  <c r="AD139" i="3"/>
  <c r="AD140" i="3"/>
  <c r="AD141" i="3"/>
  <c r="AD142" i="3"/>
  <c r="AD143" i="3"/>
  <c r="AD144" i="3"/>
  <c r="AD145" i="3"/>
  <c r="AD146" i="3"/>
  <c r="AD147" i="3"/>
  <c r="AD148" i="3"/>
  <c r="AD149" i="3"/>
  <c r="AD150" i="3"/>
  <c r="AD151" i="3"/>
  <c r="AD152" i="3"/>
  <c r="AD153" i="3"/>
  <c r="AD154" i="3"/>
  <c r="AD155" i="3"/>
  <c r="AD156" i="3"/>
  <c r="AD157" i="3"/>
  <c r="AD158" i="3"/>
  <c r="AD159" i="3"/>
  <c r="AD160" i="3"/>
  <c r="AD161" i="3"/>
  <c r="AD162" i="3"/>
  <c r="AD163" i="3"/>
  <c r="AD164" i="3"/>
  <c r="AD165" i="3"/>
  <c r="AD166" i="3"/>
  <c r="AD167" i="3"/>
  <c r="AD168" i="3"/>
  <c r="AD169" i="3"/>
  <c r="AD170" i="3"/>
  <c r="AD171" i="3"/>
  <c r="AD172" i="3"/>
  <c r="AD173" i="3"/>
  <c r="AD174" i="3"/>
  <c r="AD175" i="3"/>
  <c r="AD176" i="3"/>
  <c r="AD177" i="3"/>
  <c r="AD178" i="3"/>
  <c r="AD179" i="3"/>
  <c r="AD180" i="3"/>
  <c r="AD181" i="3"/>
  <c r="AD182" i="3"/>
  <c r="AD183" i="3"/>
  <c r="AD184" i="3"/>
  <c r="AD185" i="3"/>
  <c r="AD186" i="3"/>
  <c r="AD187" i="3"/>
  <c r="AD188" i="3"/>
  <c r="AD189" i="3"/>
  <c r="AD190" i="3"/>
  <c r="AD191" i="3"/>
  <c r="AD192" i="3"/>
  <c r="AD193" i="3"/>
  <c r="AD194" i="3"/>
  <c r="AD195" i="3"/>
  <c r="AD196" i="3"/>
  <c r="AD197" i="3"/>
  <c r="AD198" i="3"/>
  <c r="AD199" i="3"/>
  <c r="AD200" i="3"/>
  <c r="AD201" i="3"/>
  <c r="AD202" i="3"/>
  <c r="AD203" i="3"/>
  <c r="AD204" i="3"/>
  <c r="AD205" i="3"/>
  <c r="AD206" i="3"/>
  <c r="AD207" i="3"/>
  <c r="AD208" i="3"/>
  <c r="AD209" i="3"/>
  <c r="AD210" i="3"/>
  <c r="AD211" i="3"/>
  <c r="AD212" i="3"/>
  <c r="AD213" i="3"/>
  <c r="AD214" i="3"/>
  <c r="AD215" i="3"/>
  <c r="AD216" i="3"/>
  <c r="AD217" i="3"/>
  <c r="AD218" i="3"/>
  <c r="AD219" i="3"/>
  <c r="AD220" i="3"/>
  <c r="AD221" i="3"/>
  <c r="AD222" i="3"/>
  <c r="AD223" i="3"/>
  <c r="AD224" i="3"/>
  <c r="AD225" i="3"/>
  <c r="AD226" i="3"/>
  <c r="AD227" i="3"/>
  <c r="AD228" i="3"/>
  <c r="AD229" i="3"/>
  <c r="AD230" i="3"/>
  <c r="AD231" i="3"/>
  <c r="AD232" i="3"/>
  <c r="AD233" i="3"/>
  <c r="AD234" i="3"/>
  <c r="AD235" i="3"/>
  <c r="AD236" i="3"/>
  <c r="AD237" i="3"/>
  <c r="AD238" i="3"/>
  <c r="AD239" i="3"/>
  <c r="AD240" i="3"/>
  <c r="AD241" i="3"/>
  <c r="AD242" i="3"/>
  <c r="AD243" i="3"/>
  <c r="AD244" i="3"/>
  <c r="AD245" i="3"/>
  <c r="AD246" i="3"/>
  <c r="AD247" i="3"/>
  <c r="AD248" i="3"/>
  <c r="AD249" i="3"/>
  <c r="AD250" i="3"/>
  <c r="AD251" i="3"/>
  <c r="AD252" i="3"/>
  <c r="AD253" i="3"/>
  <c r="AD254" i="3"/>
  <c r="AD255" i="3"/>
  <c r="AD256" i="3"/>
  <c r="AD257" i="3"/>
  <c r="AD258" i="3"/>
  <c r="AD259" i="3"/>
  <c r="AD260" i="3"/>
  <c r="AD261" i="3"/>
  <c r="AD262" i="3"/>
  <c r="AD263" i="3"/>
  <c r="AD264" i="3"/>
  <c r="AD265" i="3"/>
  <c r="AD266" i="3"/>
  <c r="AD267" i="3"/>
  <c r="AD268" i="3"/>
  <c r="AD269" i="3"/>
  <c r="AD270" i="3"/>
  <c r="AD271" i="3"/>
  <c r="AD272" i="3"/>
  <c r="AD273" i="3"/>
  <c r="AD274" i="3"/>
  <c r="AD275" i="3"/>
  <c r="AD276" i="3"/>
  <c r="AD277" i="3"/>
  <c r="AD278" i="3"/>
  <c r="AD279" i="3"/>
  <c r="AD280" i="3"/>
  <c r="AD281" i="3"/>
  <c r="AD282" i="3"/>
  <c r="AD283" i="3"/>
  <c r="AD284" i="3"/>
  <c r="AD285" i="3"/>
  <c r="AD286" i="3"/>
  <c r="AD287" i="3"/>
  <c r="AD288" i="3"/>
  <c r="AD289" i="3"/>
  <c r="AD290" i="3"/>
  <c r="AD291" i="3"/>
  <c r="AD292" i="3"/>
  <c r="AD293" i="3"/>
  <c r="AD294" i="3"/>
  <c r="AD295" i="3"/>
  <c r="AD296" i="3"/>
  <c r="AD297" i="3"/>
  <c r="AD298" i="3"/>
  <c r="AD299" i="3"/>
  <c r="AD300" i="3"/>
  <c r="AD301" i="3"/>
  <c r="AD302" i="3"/>
  <c r="AD303" i="3"/>
  <c r="AD304" i="3"/>
  <c r="AD305" i="3"/>
  <c r="AD306" i="3"/>
  <c r="AD307" i="3"/>
  <c r="AD308" i="3"/>
  <c r="AD8" i="3"/>
  <c r="E318" i="8" l="1"/>
  <c r="E319" i="8"/>
  <c r="E320" i="8"/>
  <c r="E321" i="8"/>
  <c r="E322" i="8"/>
  <c r="E323" i="8"/>
  <c r="C6" i="7"/>
  <c r="D6" i="7" s="1"/>
  <c r="N20" i="8"/>
  <c r="N21" i="8"/>
  <c r="O21" i="8" s="1"/>
  <c r="N22" i="8"/>
  <c r="O22" i="8" s="1"/>
  <c r="N23" i="8"/>
  <c r="O23" i="8" s="1"/>
  <c r="R23" i="8" s="1"/>
  <c r="N24" i="8"/>
  <c r="O24" i="8" s="1"/>
  <c r="R24" i="8" s="1"/>
  <c r="N25" i="8"/>
  <c r="O25" i="8" s="1"/>
  <c r="N26" i="8"/>
  <c r="O26" i="8" s="1"/>
  <c r="N27" i="8"/>
  <c r="O27" i="8" s="1"/>
  <c r="R27" i="8" s="1"/>
  <c r="N28" i="8"/>
  <c r="O28" i="8" s="1"/>
  <c r="R28" i="8" s="1"/>
  <c r="N29" i="8"/>
  <c r="O29" i="8" s="1"/>
  <c r="R29" i="8" s="1"/>
  <c r="N30" i="8"/>
  <c r="O30" i="8" s="1"/>
  <c r="R30" i="8" s="1"/>
  <c r="N31" i="8"/>
  <c r="O31" i="8" s="1"/>
  <c r="R31" i="8" s="1"/>
  <c r="N32" i="8"/>
  <c r="O32" i="8" s="1"/>
  <c r="R32" i="8" s="1"/>
  <c r="N33" i="8"/>
  <c r="O33" i="8" s="1"/>
  <c r="R33" i="8" s="1"/>
  <c r="N34" i="8"/>
  <c r="O34" i="8" s="1"/>
  <c r="R34" i="8" s="1"/>
  <c r="N35" i="8"/>
  <c r="O35" i="8" s="1"/>
  <c r="R35" i="8" s="1"/>
  <c r="N36" i="8"/>
  <c r="O36" i="8" s="1"/>
  <c r="R36" i="8" s="1"/>
  <c r="N37" i="8"/>
  <c r="O37" i="8" s="1"/>
  <c r="R37" i="8" s="1"/>
  <c r="N38" i="8"/>
  <c r="O38" i="8" s="1"/>
  <c r="N39" i="8"/>
  <c r="O39" i="8" s="1"/>
  <c r="R39" i="8" s="1"/>
  <c r="N40" i="8"/>
  <c r="O40" i="8" s="1"/>
  <c r="R40" i="8" s="1"/>
  <c r="N41" i="8"/>
  <c r="O41" i="8" s="1"/>
  <c r="R41" i="8" s="1"/>
  <c r="N42" i="8"/>
  <c r="O42" i="8" s="1"/>
  <c r="R42" i="8" s="1"/>
  <c r="N43" i="8"/>
  <c r="O43" i="8" s="1"/>
  <c r="R43" i="8" s="1"/>
  <c r="N44" i="8"/>
  <c r="O44" i="8" s="1"/>
  <c r="R44" i="8" s="1"/>
  <c r="N45" i="8"/>
  <c r="O45" i="8" s="1"/>
  <c r="R45" i="8" s="1"/>
  <c r="N46" i="8"/>
  <c r="O46" i="8" s="1"/>
  <c r="R46" i="8" s="1"/>
  <c r="N47" i="8"/>
  <c r="O47" i="8" s="1"/>
  <c r="R47" i="8" s="1"/>
  <c r="N48" i="8"/>
  <c r="O48" i="8" s="1"/>
  <c r="R48" i="8" s="1"/>
  <c r="N49" i="8"/>
  <c r="O49" i="8" s="1"/>
  <c r="R49" i="8" s="1"/>
  <c r="N50" i="8"/>
  <c r="O50" i="8" s="1"/>
  <c r="N51" i="8"/>
  <c r="O51" i="8" s="1"/>
  <c r="R51" i="8" s="1"/>
  <c r="N52" i="8"/>
  <c r="O52" i="8" s="1"/>
  <c r="R52" i="8" s="1"/>
  <c r="N53" i="8"/>
  <c r="O53" i="8" s="1"/>
  <c r="R53" i="8" s="1"/>
  <c r="N54" i="8"/>
  <c r="O54" i="8" s="1"/>
  <c r="R54" i="8" s="1"/>
  <c r="N55" i="8"/>
  <c r="O55" i="8" s="1"/>
  <c r="R55" i="8" s="1"/>
  <c r="N56" i="8"/>
  <c r="O56" i="8" s="1"/>
  <c r="R56" i="8" s="1"/>
  <c r="N57" i="8"/>
  <c r="O57" i="8" s="1"/>
  <c r="R57" i="8" s="1"/>
  <c r="N58" i="8"/>
  <c r="O58" i="8" s="1"/>
  <c r="N59" i="8"/>
  <c r="O59" i="8" s="1"/>
  <c r="R59" i="8" s="1"/>
  <c r="N60" i="8"/>
  <c r="O60" i="8" s="1"/>
  <c r="R60" i="8" s="1"/>
  <c r="N61" i="8"/>
  <c r="O61" i="8" s="1"/>
  <c r="R61" i="8" s="1"/>
  <c r="N62" i="8"/>
  <c r="O62" i="8" s="1"/>
  <c r="R62" i="8" s="1"/>
  <c r="N63" i="8"/>
  <c r="O63" i="8" s="1"/>
  <c r="R63" i="8" s="1"/>
  <c r="N64" i="8"/>
  <c r="O64" i="8" s="1"/>
  <c r="R64" i="8" s="1"/>
  <c r="N65" i="8"/>
  <c r="O65" i="8" s="1"/>
  <c r="R65" i="8" s="1"/>
  <c r="N66" i="8"/>
  <c r="O66" i="8" s="1"/>
  <c r="R66" i="8" s="1"/>
  <c r="N67" i="8"/>
  <c r="O67" i="8" s="1"/>
  <c r="R67" i="8" s="1"/>
  <c r="N68" i="8"/>
  <c r="O68" i="8" s="1"/>
  <c r="R68" i="8" s="1"/>
  <c r="N69" i="8"/>
  <c r="O69" i="8" s="1"/>
  <c r="R69" i="8" s="1"/>
  <c r="N70" i="8"/>
  <c r="O70" i="8" s="1"/>
  <c r="R70" i="8" s="1"/>
  <c r="N71" i="8"/>
  <c r="O71" i="8" s="1"/>
  <c r="N72" i="8"/>
  <c r="O72" i="8" s="1"/>
  <c r="R72" i="8" s="1"/>
  <c r="N73" i="8"/>
  <c r="O73" i="8" s="1"/>
  <c r="N74" i="8"/>
  <c r="O74" i="8" s="1"/>
  <c r="R74" i="8" s="1"/>
  <c r="N75" i="8"/>
  <c r="O75" i="8" s="1"/>
  <c r="R75" i="8" s="1"/>
  <c r="N76" i="8"/>
  <c r="O76" i="8" s="1"/>
  <c r="N77" i="8"/>
  <c r="O77" i="8" s="1"/>
  <c r="R77" i="8" s="1"/>
  <c r="N78" i="8"/>
  <c r="O78" i="8" s="1"/>
  <c r="R78" i="8" s="1"/>
  <c r="N79" i="8"/>
  <c r="O79" i="8" s="1"/>
  <c r="R79" i="8" s="1"/>
  <c r="N80" i="8"/>
  <c r="O80" i="8" s="1"/>
  <c r="R80" i="8" s="1"/>
  <c r="N81" i="8"/>
  <c r="O81" i="8" s="1"/>
  <c r="N82" i="8"/>
  <c r="O82" i="8" s="1"/>
  <c r="R82" i="8" s="1"/>
  <c r="N83" i="8"/>
  <c r="O83" i="8" s="1"/>
  <c r="R83" i="8" s="1"/>
  <c r="N84" i="8"/>
  <c r="N85" i="8"/>
  <c r="O85" i="8" s="1"/>
  <c r="R85" i="8" s="1"/>
  <c r="N86" i="8"/>
  <c r="O86" i="8" s="1"/>
  <c r="R86" i="8" s="1"/>
  <c r="N87" i="8"/>
  <c r="O87" i="8" s="1"/>
  <c r="R87" i="8" s="1"/>
  <c r="N88" i="8"/>
  <c r="O88" i="8" s="1"/>
  <c r="R88" i="8" s="1"/>
  <c r="N89" i="8"/>
  <c r="O89" i="8" s="1"/>
  <c r="N90" i="8"/>
  <c r="O90" i="8" s="1"/>
  <c r="R90" i="8" s="1"/>
  <c r="N91" i="8"/>
  <c r="O91" i="8" s="1"/>
  <c r="R91" i="8" s="1"/>
  <c r="N92" i="8"/>
  <c r="O92" i="8" s="1"/>
  <c r="N93" i="8"/>
  <c r="O93" i="8" s="1"/>
  <c r="N94" i="8"/>
  <c r="O94" i="8" s="1"/>
  <c r="R94" i="8" s="1"/>
  <c r="N95" i="8"/>
  <c r="O95" i="8" s="1"/>
  <c r="R95" i="8" s="1"/>
  <c r="N96" i="8"/>
  <c r="O96" i="8" s="1"/>
  <c r="R96" i="8" s="1"/>
  <c r="N97" i="8"/>
  <c r="O97" i="8" s="1"/>
  <c r="N98" i="8"/>
  <c r="O98" i="8" s="1"/>
  <c r="R98" i="8" s="1"/>
  <c r="N99" i="8"/>
  <c r="O99" i="8" s="1"/>
  <c r="R99" i="8" s="1"/>
  <c r="N100" i="8"/>
  <c r="O100" i="8" s="1"/>
  <c r="N101" i="8"/>
  <c r="O101" i="8" s="1"/>
  <c r="R101" i="8" s="1"/>
  <c r="N102" i="8"/>
  <c r="O102" i="8" s="1"/>
  <c r="R102" i="8" s="1"/>
  <c r="N103" i="8"/>
  <c r="O103" i="8" s="1"/>
  <c r="R103" i="8" s="1"/>
  <c r="N104" i="8"/>
  <c r="O104" i="8" s="1"/>
  <c r="R104" i="8" s="1"/>
  <c r="N105" i="8"/>
  <c r="O105" i="8" s="1"/>
  <c r="N106" i="8"/>
  <c r="O106" i="8" s="1"/>
  <c r="R106" i="8" s="1"/>
  <c r="N107" i="8"/>
  <c r="O107" i="8" s="1"/>
  <c r="R107" i="8" s="1"/>
  <c r="N108" i="8"/>
  <c r="O108" i="8" s="1"/>
  <c r="N109" i="8"/>
  <c r="O109" i="8" s="1"/>
  <c r="R109" i="8" s="1"/>
  <c r="N110" i="8"/>
  <c r="O110" i="8" s="1"/>
  <c r="R110" i="8" s="1"/>
  <c r="N111" i="8"/>
  <c r="O111" i="8" s="1"/>
  <c r="R111" i="8" s="1"/>
  <c r="N112" i="8"/>
  <c r="O112" i="8" s="1"/>
  <c r="R112" i="8" s="1"/>
  <c r="N113" i="8"/>
  <c r="O113" i="8" s="1"/>
  <c r="N114" i="8"/>
  <c r="O114" i="8" s="1"/>
  <c r="R114" i="8" s="1"/>
  <c r="N115" i="8"/>
  <c r="O115" i="8" s="1"/>
  <c r="R115" i="8" s="1"/>
  <c r="N116" i="8"/>
  <c r="O116" i="8" s="1"/>
  <c r="N117" i="8"/>
  <c r="O117" i="8" s="1"/>
  <c r="R117" i="8" s="1"/>
  <c r="N118" i="8"/>
  <c r="O118" i="8" s="1"/>
  <c r="R118" i="8" s="1"/>
  <c r="N119" i="8"/>
  <c r="O119" i="8" s="1"/>
  <c r="R119" i="8" s="1"/>
  <c r="N120" i="8"/>
  <c r="O120" i="8" s="1"/>
  <c r="R120" i="8" s="1"/>
  <c r="N121" i="8"/>
  <c r="O121" i="8" s="1"/>
  <c r="N122" i="8"/>
  <c r="O122" i="8" s="1"/>
  <c r="R122" i="8" s="1"/>
  <c r="N123" i="8"/>
  <c r="O123" i="8" s="1"/>
  <c r="R123" i="8" s="1"/>
  <c r="N124" i="8"/>
  <c r="O124" i="8" s="1"/>
  <c r="N125" i="8"/>
  <c r="O125" i="8" s="1"/>
  <c r="N126" i="8"/>
  <c r="O126" i="8" s="1"/>
  <c r="R126" i="8" s="1"/>
  <c r="N127" i="8"/>
  <c r="O127" i="8" s="1"/>
  <c r="R127" i="8" s="1"/>
  <c r="N128" i="8"/>
  <c r="O128" i="8" s="1"/>
  <c r="R128" i="8" s="1"/>
  <c r="N129" i="8"/>
  <c r="O129" i="8" s="1"/>
  <c r="N130" i="8"/>
  <c r="O130" i="8" s="1"/>
  <c r="R130" i="8" s="1"/>
  <c r="N131" i="8"/>
  <c r="O131" i="8" s="1"/>
  <c r="R131" i="8" s="1"/>
  <c r="N132" i="8"/>
  <c r="O132" i="8" s="1"/>
  <c r="N133" i="8"/>
  <c r="O133" i="8" s="1"/>
  <c r="R133" i="8" s="1"/>
  <c r="N134" i="8"/>
  <c r="O134" i="8" s="1"/>
  <c r="R134" i="8" s="1"/>
  <c r="N135" i="8"/>
  <c r="O135" i="8" s="1"/>
  <c r="R135" i="8" s="1"/>
  <c r="N136" i="8"/>
  <c r="O136" i="8" s="1"/>
  <c r="R136" i="8" s="1"/>
  <c r="N137" i="8"/>
  <c r="O137" i="8" s="1"/>
  <c r="N138" i="8"/>
  <c r="O138" i="8" s="1"/>
  <c r="R138" i="8" s="1"/>
  <c r="N139" i="8"/>
  <c r="O139" i="8" s="1"/>
  <c r="R139" i="8" s="1"/>
  <c r="N140" i="8"/>
  <c r="O140" i="8" s="1"/>
  <c r="N141" i="8"/>
  <c r="O141" i="8" s="1"/>
  <c r="N142" i="8"/>
  <c r="O142" i="8" s="1"/>
  <c r="R142" i="8" s="1"/>
  <c r="N143" i="8"/>
  <c r="O143" i="8" s="1"/>
  <c r="R143" i="8" s="1"/>
  <c r="N144" i="8"/>
  <c r="O144" i="8" s="1"/>
  <c r="R144" i="8" s="1"/>
  <c r="N145" i="8"/>
  <c r="O145" i="8" s="1"/>
  <c r="N146" i="8"/>
  <c r="O146" i="8" s="1"/>
  <c r="R146" i="8" s="1"/>
  <c r="N147" i="8"/>
  <c r="O147" i="8" s="1"/>
  <c r="R147" i="8" s="1"/>
  <c r="N148" i="8"/>
  <c r="O148" i="8" s="1"/>
  <c r="N149" i="8"/>
  <c r="O149" i="8" s="1"/>
  <c r="R149" i="8" s="1"/>
  <c r="N150" i="8"/>
  <c r="O150" i="8" s="1"/>
  <c r="R150" i="8" s="1"/>
  <c r="N151" i="8"/>
  <c r="O151" i="8" s="1"/>
  <c r="R151" i="8" s="1"/>
  <c r="N152" i="8"/>
  <c r="O152" i="8" s="1"/>
  <c r="R152" i="8" s="1"/>
  <c r="N153" i="8"/>
  <c r="O153" i="8" s="1"/>
  <c r="N154" i="8"/>
  <c r="O154" i="8" s="1"/>
  <c r="R154" i="8" s="1"/>
  <c r="N155" i="8"/>
  <c r="O155" i="8" s="1"/>
  <c r="R155" i="8" s="1"/>
  <c r="N156" i="8"/>
  <c r="O156" i="8" s="1"/>
  <c r="N157" i="8"/>
  <c r="O157" i="8" s="1"/>
  <c r="N158" i="8"/>
  <c r="O158" i="8" s="1"/>
  <c r="R158" i="8" s="1"/>
  <c r="N159" i="8"/>
  <c r="O159" i="8" s="1"/>
  <c r="R159" i="8" s="1"/>
  <c r="N160" i="8"/>
  <c r="O160" i="8" s="1"/>
  <c r="R160" i="8" s="1"/>
  <c r="N161" i="8"/>
  <c r="O161" i="8" s="1"/>
  <c r="N162" i="8"/>
  <c r="O162" i="8" s="1"/>
  <c r="R162" i="8" s="1"/>
  <c r="N163" i="8"/>
  <c r="O163" i="8" s="1"/>
  <c r="R163" i="8" s="1"/>
  <c r="N164" i="8"/>
  <c r="O164" i="8" s="1"/>
  <c r="N165" i="8"/>
  <c r="O165" i="8" s="1"/>
  <c r="R165" i="8" s="1"/>
  <c r="N166" i="8"/>
  <c r="O166" i="8" s="1"/>
  <c r="R166" i="8" s="1"/>
  <c r="N167" i="8"/>
  <c r="O167" i="8" s="1"/>
  <c r="R167" i="8" s="1"/>
  <c r="N168" i="8"/>
  <c r="O168" i="8" s="1"/>
  <c r="R168" i="8" s="1"/>
  <c r="N169" i="8"/>
  <c r="O169" i="8" s="1"/>
  <c r="N170" i="8"/>
  <c r="O170" i="8" s="1"/>
  <c r="R170" i="8" s="1"/>
  <c r="N171" i="8"/>
  <c r="O171" i="8" s="1"/>
  <c r="R171" i="8" s="1"/>
  <c r="N172" i="8"/>
  <c r="O172" i="8" s="1"/>
  <c r="N173" i="8"/>
  <c r="O173" i="8" s="1"/>
  <c r="R173" i="8" s="1"/>
  <c r="N174" i="8"/>
  <c r="O174" i="8" s="1"/>
  <c r="R174" i="8" s="1"/>
  <c r="N175" i="8"/>
  <c r="O175" i="8" s="1"/>
  <c r="R175" i="8" s="1"/>
  <c r="N176" i="8"/>
  <c r="O176" i="8" s="1"/>
  <c r="R176" i="8" s="1"/>
  <c r="N177" i="8"/>
  <c r="O177" i="8" s="1"/>
  <c r="N178" i="8"/>
  <c r="O178" i="8" s="1"/>
  <c r="R178" i="8" s="1"/>
  <c r="N179" i="8"/>
  <c r="O179" i="8" s="1"/>
  <c r="R179" i="8" s="1"/>
  <c r="N180" i="8"/>
  <c r="O180" i="8" s="1"/>
  <c r="N181" i="8"/>
  <c r="O181" i="8" s="1"/>
  <c r="R181" i="8" s="1"/>
  <c r="N182" i="8"/>
  <c r="O182" i="8" s="1"/>
  <c r="R182" i="8" s="1"/>
  <c r="N183" i="8"/>
  <c r="O183" i="8" s="1"/>
  <c r="R183" i="8" s="1"/>
  <c r="N184" i="8"/>
  <c r="O184" i="8" s="1"/>
  <c r="R184" i="8" s="1"/>
  <c r="N185" i="8"/>
  <c r="O185" i="8" s="1"/>
  <c r="N186" i="8"/>
  <c r="O186" i="8" s="1"/>
  <c r="R186" i="8" s="1"/>
  <c r="N187" i="8"/>
  <c r="O187" i="8" s="1"/>
  <c r="R187" i="8" s="1"/>
  <c r="N188" i="8"/>
  <c r="O188" i="8" s="1"/>
  <c r="N189" i="8"/>
  <c r="O189" i="8" s="1"/>
  <c r="N190" i="8"/>
  <c r="O190" i="8" s="1"/>
  <c r="R190" i="8" s="1"/>
  <c r="N191" i="8"/>
  <c r="O191" i="8" s="1"/>
  <c r="R191" i="8" s="1"/>
  <c r="N192" i="8"/>
  <c r="O192" i="8" s="1"/>
  <c r="R192" i="8" s="1"/>
  <c r="N193" i="8"/>
  <c r="O193" i="8" s="1"/>
  <c r="N194" i="8"/>
  <c r="O194" i="8" s="1"/>
  <c r="R194" i="8" s="1"/>
  <c r="N195" i="8"/>
  <c r="O195" i="8" s="1"/>
  <c r="R195" i="8" s="1"/>
  <c r="N196" i="8"/>
  <c r="O196" i="8" s="1"/>
  <c r="N197" i="8"/>
  <c r="O197" i="8" s="1"/>
  <c r="R197" i="8" s="1"/>
  <c r="N198" i="8"/>
  <c r="O198" i="8" s="1"/>
  <c r="R198" i="8" s="1"/>
  <c r="N199" i="8"/>
  <c r="O199" i="8" s="1"/>
  <c r="R199" i="8" s="1"/>
  <c r="N200" i="8"/>
  <c r="O200" i="8" s="1"/>
  <c r="R200" i="8" s="1"/>
  <c r="N201" i="8"/>
  <c r="O201" i="8" s="1"/>
  <c r="N202" i="8"/>
  <c r="O202" i="8" s="1"/>
  <c r="R202" i="8" s="1"/>
  <c r="N203" i="8"/>
  <c r="O203" i="8" s="1"/>
  <c r="R203" i="8" s="1"/>
  <c r="N204" i="8"/>
  <c r="O204" i="8" s="1"/>
  <c r="N205" i="8"/>
  <c r="O205" i="8" s="1"/>
  <c r="N206" i="8"/>
  <c r="O206" i="8" s="1"/>
  <c r="R206" i="8" s="1"/>
  <c r="N207" i="8"/>
  <c r="O207" i="8" s="1"/>
  <c r="R207" i="8" s="1"/>
  <c r="N208" i="8"/>
  <c r="O208" i="8" s="1"/>
  <c r="R208" i="8" s="1"/>
  <c r="N209" i="8"/>
  <c r="O209" i="8" s="1"/>
  <c r="N210" i="8"/>
  <c r="O210" i="8" s="1"/>
  <c r="R210" i="8" s="1"/>
  <c r="N211" i="8"/>
  <c r="O211" i="8" s="1"/>
  <c r="R211" i="8" s="1"/>
  <c r="N212" i="8"/>
  <c r="O212" i="8" s="1"/>
  <c r="N213" i="8"/>
  <c r="O213" i="8" s="1"/>
  <c r="R213" i="8" s="1"/>
  <c r="N214" i="8"/>
  <c r="O214" i="8" s="1"/>
  <c r="R214" i="8" s="1"/>
  <c r="N215" i="8"/>
  <c r="O215" i="8" s="1"/>
  <c r="R215" i="8" s="1"/>
  <c r="N216" i="8"/>
  <c r="O216" i="8" s="1"/>
  <c r="R216" i="8" s="1"/>
  <c r="N217" i="8"/>
  <c r="O217" i="8" s="1"/>
  <c r="N218" i="8"/>
  <c r="O218" i="8" s="1"/>
  <c r="R218" i="8" s="1"/>
  <c r="N219" i="8"/>
  <c r="O219" i="8" s="1"/>
  <c r="R219" i="8" s="1"/>
  <c r="N220" i="8"/>
  <c r="O220" i="8" s="1"/>
  <c r="N221" i="8"/>
  <c r="O221" i="8" s="1"/>
  <c r="N222" i="8"/>
  <c r="O222" i="8" s="1"/>
  <c r="R222" i="8" s="1"/>
  <c r="N223" i="8"/>
  <c r="O223" i="8" s="1"/>
  <c r="R223" i="8" s="1"/>
  <c r="N224" i="8"/>
  <c r="O224" i="8" s="1"/>
  <c r="R224" i="8" s="1"/>
  <c r="N225" i="8"/>
  <c r="O225" i="8" s="1"/>
  <c r="N226" i="8"/>
  <c r="O226" i="8" s="1"/>
  <c r="R226" i="8" s="1"/>
  <c r="N227" i="8"/>
  <c r="O227" i="8" s="1"/>
  <c r="R227" i="8" s="1"/>
  <c r="N228" i="8"/>
  <c r="O228" i="8" s="1"/>
  <c r="N229" i="8"/>
  <c r="O229" i="8" s="1"/>
  <c r="R229" i="8" s="1"/>
  <c r="N230" i="8"/>
  <c r="O230" i="8" s="1"/>
  <c r="R230" i="8" s="1"/>
  <c r="N231" i="8"/>
  <c r="O231" i="8" s="1"/>
  <c r="R231" i="8" s="1"/>
  <c r="N232" i="8"/>
  <c r="O232" i="8" s="1"/>
  <c r="R232" i="8" s="1"/>
  <c r="N233" i="8"/>
  <c r="O233" i="8" s="1"/>
  <c r="N234" i="8"/>
  <c r="O234" i="8" s="1"/>
  <c r="R234" i="8" s="1"/>
  <c r="N235" i="8"/>
  <c r="O235" i="8" s="1"/>
  <c r="R235" i="8" s="1"/>
  <c r="N236" i="8"/>
  <c r="O236" i="8" s="1"/>
  <c r="N237" i="8"/>
  <c r="O237" i="8" s="1"/>
  <c r="R237" i="8" s="1"/>
  <c r="N238" i="8"/>
  <c r="O238" i="8" s="1"/>
  <c r="R238" i="8" s="1"/>
  <c r="N239" i="8"/>
  <c r="O239" i="8" s="1"/>
  <c r="R239" i="8" s="1"/>
  <c r="N240" i="8"/>
  <c r="O240" i="8" s="1"/>
  <c r="R240" i="8" s="1"/>
  <c r="N241" i="8"/>
  <c r="O241" i="8" s="1"/>
  <c r="N242" i="8"/>
  <c r="O242" i="8" s="1"/>
  <c r="R242" i="8" s="1"/>
  <c r="N243" i="8"/>
  <c r="O243" i="8" s="1"/>
  <c r="R243" i="8" s="1"/>
  <c r="N244" i="8"/>
  <c r="O244" i="8" s="1"/>
  <c r="N245" i="8"/>
  <c r="O245" i="8" s="1"/>
  <c r="R245" i="8" s="1"/>
  <c r="N246" i="8"/>
  <c r="O246" i="8" s="1"/>
  <c r="R246" i="8" s="1"/>
  <c r="N247" i="8"/>
  <c r="O247" i="8" s="1"/>
  <c r="R247" i="8" s="1"/>
  <c r="N248" i="8"/>
  <c r="O248" i="8" s="1"/>
  <c r="R248" i="8" s="1"/>
  <c r="N249" i="8"/>
  <c r="O249" i="8" s="1"/>
  <c r="N250" i="8"/>
  <c r="O250" i="8" s="1"/>
  <c r="R250" i="8" s="1"/>
  <c r="N251" i="8"/>
  <c r="O251" i="8" s="1"/>
  <c r="R251" i="8" s="1"/>
  <c r="N252" i="8"/>
  <c r="O252" i="8" s="1"/>
  <c r="N253" i="8"/>
  <c r="O253" i="8" s="1"/>
  <c r="R253" i="8" s="1"/>
  <c r="N254" i="8"/>
  <c r="O254" i="8" s="1"/>
  <c r="R254" i="8" s="1"/>
  <c r="N255" i="8"/>
  <c r="O255" i="8" s="1"/>
  <c r="R255" i="8" s="1"/>
  <c r="N256" i="8"/>
  <c r="O256" i="8" s="1"/>
  <c r="R256" i="8" s="1"/>
  <c r="N257" i="8"/>
  <c r="O257" i="8" s="1"/>
  <c r="N258" i="8"/>
  <c r="O258" i="8" s="1"/>
  <c r="R258" i="8" s="1"/>
  <c r="N259" i="8"/>
  <c r="O259" i="8" s="1"/>
  <c r="R259" i="8" s="1"/>
  <c r="N260" i="8"/>
  <c r="O260" i="8" s="1"/>
  <c r="N261" i="8"/>
  <c r="O261" i="8" s="1"/>
  <c r="R261" i="8" s="1"/>
  <c r="N262" i="8"/>
  <c r="O262" i="8" s="1"/>
  <c r="R262" i="8" s="1"/>
  <c r="N263" i="8"/>
  <c r="O263" i="8" s="1"/>
  <c r="R263" i="8" s="1"/>
  <c r="N264" i="8"/>
  <c r="O264" i="8" s="1"/>
  <c r="R264" i="8" s="1"/>
  <c r="N265" i="8"/>
  <c r="O265" i="8" s="1"/>
  <c r="N266" i="8"/>
  <c r="O266" i="8" s="1"/>
  <c r="R266" i="8" s="1"/>
  <c r="N267" i="8"/>
  <c r="O267" i="8" s="1"/>
  <c r="R267" i="8" s="1"/>
  <c r="N268" i="8"/>
  <c r="O268" i="8" s="1"/>
  <c r="N269" i="8"/>
  <c r="O269" i="8" s="1"/>
  <c r="R269" i="8" s="1"/>
  <c r="N270" i="8"/>
  <c r="O270" i="8" s="1"/>
  <c r="R270" i="8" s="1"/>
  <c r="N271" i="8"/>
  <c r="O271" i="8" s="1"/>
  <c r="R271" i="8" s="1"/>
  <c r="N272" i="8"/>
  <c r="O272" i="8" s="1"/>
  <c r="R272" i="8" s="1"/>
  <c r="N273" i="8"/>
  <c r="O273" i="8" s="1"/>
  <c r="N274" i="8"/>
  <c r="O274" i="8" s="1"/>
  <c r="R274" i="8" s="1"/>
  <c r="N275" i="8"/>
  <c r="O275" i="8" s="1"/>
  <c r="R275" i="8" s="1"/>
  <c r="N276" i="8"/>
  <c r="O276" i="8" s="1"/>
  <c r="N277" i="8"/>
  <c r="O277" i="8" s="1"/>
  <c r="R277" i="8" s="1"/>
  <c r="N278" i="8"/>
  <c r="O278" i="8" s="1"/>
  <c r="R278" i="8" s="1"/>
  <c r="N279" i="8"/>
  <c r="O279" i="8" s="1"/>
  <c r="R279" i="8" s="1"/>
  <c r="N280" i="8"/>
  <c r="O280" i="8" s="1"/>
  <c r="R280" i="8" s="1"/>
  <c r="N281" i="8"/>
  <c r="O281" i="8" s="1"/>
  <c r="N282" i="8"/>
  <c r="O282" i="8" s="1"/>
  <c r="R282" i="8" s="1"/>
  <c r="N283" i="8"/>
  <c r="O283" i="8" s="1"/>
  <c r="R283" i="8" s="1"/>
  <c r="N284" i="8"/>
  <c r="O284" i="8" s="1"/>
  <c r="N285" i="8"/>
  <c r="O285" i="8" s="1"/>
  <c r="R285" i="8" s="1"/>
  <c r="N286" i="8"/>
  <c r="O286" i="8" s="1"/>
  <c r="R286" i="8" s="1"/>
  <c r="N287" i="8"/>
  <c r="O287" i="8" s="1"/>
  <c r="R287" i="8" s="1"/>
  <c r="N288" i="8"/>
  <c r="O288" i="8" s="1"/>
  <c r="R288" i="8" s="1"/>
  <c r="N289" i="8"/>
  <c r="O289" i="8" s="1"/>
  <c r="N290" i="8"/>
  <c r="O290" i="8" s="1"/>
  <c r="R290" i="8" s="1"/>
  <c r="N291" i="8"/>
  <c r="O291" i="8" s="1"/>
  <c r="R291" i="8" s="1"/>
  <c r="N292" i="8"/>
  <c r="O292" i="8" s="1"/>
  <c r="N293" i="8"/>
  <c r="O293" i="8" s="1"/>
  <c r="N294" i="8"/>
  <c r="O294" i="8" s="1"/>
  <c r="R294" i="8" s="1"/>
  <c r="N295" i="8"/>
  <c r="O295" i="8" s="1"/>
  <c r="R295" i="8" s="1"/>
  <c r="N296" i="8"/>
  <c r="O296" i="8" s="1"/>
  <c r="R296" i="8" s="1"/>
  <c r="N297" i="8"/>
  <c r="O297" i="8" s="1"/>
  <c r="N298" i="8"/>
  <c r="O298" i="8" s="1"/>
  <c r="R298" i="8" s="1"/>
  <c r="N299" i="8"/>
  <c r="O299" i="8" s="1"/>
  <c r="R299" i="8" s="1"/>
  <c r="N300" i="8"/>
  <c r="O300" i="8" s="1"/>
  <c r="N301" i="8"/>
  <c r="O301" i="8" s="1"/>
  <c r="R301" i="8" s="1"/>
  <c r="N302" i="8"/>
  <c r="O302" i="8" s="1"/>
  <c r="R302" i="8" s="1"/>
  <c r="N303" i="8"/>
  <c r="O303" i="8" s="1"/>
  <c r="R303" i="8" s="1"/>
  <c r="N304" i="8"/>
  <c r="O304" i="8" s="1"/>
  <c r="R304" i="8" s="1"/>
  <c r="N305" i="8"/>
  <c r="O305" i="8" s="1"/>
  <c r="N306" i="8"/>
  <c r="O306" i="8" s="1"/>
  <c r="R306" i="8" s="1"/>
  <c r="N307" i="8"/>
  <c r="O307" i="8" s="1"/>
  <c r="R307" i="8" s="1"/>
  <c r="N308" i="8"/>
  <c r="O308" i="8" s="1"/>
  <c r="N309" i="8"/>
  <c r="O309" i="8" s="1"/>
  <c r="R309" i="8" s="1"/>
  <c r="N310" i="8"/>
  <c r="O310" i="8" s="1"/>
  <c r="R310" i="8" s="1"/>
  <c r="N311" i="8"/>
  <c r="O311" i="8" s="1"/>
  <c r="R311" i="8" s="1"/>
  <c r="N312" i="8"/>
  <c r="O312" i="8" s="1"/>
  <c r="R312" i="8" s="1"/>
  <c r="N313" i="8"/>
  <c r="O313" i="8" s="1"/>
  <c r="N314" i="8"/>
  <c r="O314" i="8" s="1"/>
  <c r="R314" i="8" s="1"/>
  <c r="N315" i="8"/>
  <c r="O315" i="8" s="1"/>
  <c r="R315" i="8" s="1"/>
  <c r="N316" i="8"/>
  <c r="O316" i="8" s="1"/>
  <c r="N317" i="8"/>
  <c r="O317" i="8" s="1"/>
  <c r="N318" i="8"/>
  <c r="O318" i="8" s="1"/>
  <c r="N319" i="8"/>
  <c r="O319" i="8" s="1"/>
  <c r="N320" i="8"/>
  <c r="O320" i="8" s="1"/>
  <c r="R320" i="8" s="1"/>
  <c r="N321" i="8"/>
  <c r="O321" i="8" s="1"/>
  <c r="R321" i="8" s="1"/>
  <c r="S321" i="8" s="1"/>
  <c r="N322" i="8"/>
  <c r="O322" i="8" s="1"/>
  <c r="R322" i="8" s="1"/>
  <c r="S322" i="8" s="1"/>
  <c r="N323" i="8"/>
  <c r="O323" i="8" s="1"/>
  <c r="N19" i="8"/>
  <c r="O19" i="8" s="1"/>
  <c r="R19" i="8" s="1"/>
  <c r="B318" i="8"/>
  <c r="C318" i="8"/>
  <c r="P318" i="8" s="1"/>
  <c r="D318" i="8"/>
  <c r="T318" i="8" s="1"/>
  <c r="B319" i="8"/>
  <c r="C319" i="8"/>
  <c r="P319" i="8" s="1"/>
  <c r="D319" i="8"/>
  <c r="T319" i="8" s="1"/>
  <c r="B320" i="8"/>
  <c r="C320" i="8"/>
  <c r="P320" i="8" s="1"/>
  <c r="D320" i="8"/>
  <c r="T320" i="8" s="1"/>
  <c r="B321" i="8"/>
  <c r="C321" i="8"/>
  <c r="P321" i="8" s="1"/>
  <c r="D321" i="8"/>
  <c r="T321" i="8" s="1"/>
  <c r="B322" i="8"/>
  <c r="C322" i="8"/>
  <c r="P322" i="8" s="1"/>
  <c r="D322" i="8"/>
  <c r="T322" i="8" s="1"/>
  <c r="B323" i="8"/>
  <c r="C323" i="8"/>
  <c r="P323" i="8" s="1"/>
  <c r="D323" i="8"/>
  <c r="T323" i="8" s="1"/>
  <c r="E7" i="10"/>
  <c r="Q7" i="10" s="1"/>
  <c r="E8" i="10"/>
  <c r="Q8" i="10" s="1"/>
  <c r="E9" i="10"/>
  <c r="Q9" i="10" s="1"/>
  <c r="E10" i="10"/>
  <c r="Q10" i="10" s="1"/>
  <c r="E11" i="10"/>
  <c r="Q11" i="10" s="1"/>
  <c r="E12" i="10"/>
  <c r="Q12" i="10" s="1"/>
  <c r="E13" i="10"/>
  <c r="Q13" i="10" s="1"/>
  <c r="E14" i="10"/>
  <c r="Q14" i="10" s="1"/>
  <c r="E15" i="10"/>
  <c r="Q15" i="10" s="1"/>
  <c r="E16" i="10"/>
  <c r="Q16" i="10" s="1"/>
  <c r="E17" i="10"/>
  <c r="Q17" i="10" s="1"/>
  <c r="E18" i="10"/>
  <c r="Q18" i="10" s="1"/>
  <c r="E19" i="10"/>
  <c r="Q19" i="10" s="1"/>
  <c r="E20" i="10"/>
  <c r="Q20" i="10" s="1"/>
  <c r="E21" i="10"/>
  <c r="Q21" i="10" s="1"/>
  <c r="E22" i="10"/>
  <c r="Q22" i="10" s="1"/>
  <c r="E23" i="10"/>
  <c r="Q23" i="10" s="1"/>
  <c r="E24" i="10"/>
  <c r="Q24" i="10" s="1"/>
  <c r="E25" i="10"/>
  <c r="Q25" i="10" s="1"/>
  <c r="E26" i="10"/>
  <c r="Q26" i="10" s="1"/>
  <c r="E27" i="10"/>
  <c r="Q27" i="10" s="1"/>
  <c r="E28" i="10"/>
  <c r="Q28" i="10" s="1"/>
  <c r="E29" i="10"/>
  <c r="Q29" i="10" s="1"/>
  <c r="E30" i="10"/>
  <c r="Q30" i="10" s="1"/>
  <c r="E31" i="10"/>
  <c r="Q31" i="10" s="1"/>
  <c r="E32" i="10"/>
  <c r="Q32" i="10" s="1"/>
  <c r="E33" i="10"/>
  <c r="Q33" i="10" s="1"/>
  <c r="E34" i="10"/>
  <c r="Q34" i="10" s="1"/>
  <c r="E35" i="10"/>
  <c r="Q35" i="10" s="1"/>
  <c r="E36" i="10"/>
  <c r="Q36" i="10" s="1"/>
  <c r="E37" i="10"/>
  <c r="Q37" i="10" s="1"/>
  <c r="E38" i="10"/>
  <c r="Q38" i="10" s="1"/>
  <c r="E39" i="10"/>
  <c r="Q39" i="10" s="1"/>
  <c r="E40" i="10"/>
  <c r="Q40" i="10" s="1"/>
  <c r="E41" i="10"/>
  <c r="Q41" i="10" s="1"/>
  <c r="E42" i="10"/>
  <c r="Q42" i="10" s="1"/>
  <c r="E43" i="10"/>
  <c r="Q43" i="10" s="1"/>
  <c r="E44" i="10"/>
  <c r="Q44" i="10" s="1"/>
  <c r="E45" i="10"/>
  <c r="Q45" i="10" s="1"/>
  <c r="E46" i="10"/>
  <c r="Q46" i="10" s="1"/>
  <c r="E47" i="10"/>
  <c r="Q47" i="10" s="1"/>
  <c r="E48" i="10"/>
  <c r="Q48" i="10" s="1"/>
  <c r="E49" i="10"/>
  <c r="Q49" i="10" s="1"/>
  <c r="E50" i="10"/>
  <c r="Q50" i="10" s="1"/>
  <c r="E51" i="10"/>
  <c r="Q51" i="10" s="1"/>
  <c r="E52" i="10"/>
  <c r="Q52" i="10" s="1"/>
  <c r="E53" i="10"/>
  <c r="Q53" i="10" s="1"/>
  <c r="E54" i="10"/>
  <c r="Q54" i="10" s="1"/>
  <c r="E55" i="10"/>
  <c r="Q55" i="10" s="1"/>
  <c r="E56" i="10"/>
  <c r="Q56" i="10" s="1"/>
  <c r="E57" i="10"/>
  <c r="Q57" i="10" s="1"/>
  <c r="E58" i="10"/>
  <c r="Q58" i="10" s="1"/>
  <c r="E59" i="10"/>
  <c r="Q59" i="10" s="1"/>
  <c r="E60" i="10"/>
  <c r="Q60" i="10" s="1"/>
  <c r="E61" i="10"/>
  <c r="Q61" i="10" s="1"/>
  <c r="E62" i="10"/>
  <c r="Q62" i="10" s="1"/>
  <c r="E63" i="10"/>
  <c r="Q63" i="10" s="1"/>
  <c r="E64" i="10"/>
  <c r="Q64" i="10" s="1"/>
  <c r="E65" i="10"/>
  <c r="Q65" i="10" s="1"/>
  <c r="E66" i="10"/>
  <c r="Q66" i="10" s="1"/>
  <c r="E67" i="10"/>
  <c r="Q67" i="10" s="1"/>
  <c r="E68" i="10"/>
  <c r="Q68" i="10" s="1"/>
  <c r="E69" i="10"/>
  <c r="Q69" i="10" s="1"/>
  <c r="E70" i="10"/>
  <c r="Q70" i="10" s="1"/>
  <c r="E71" i="10"/>
  <c r="Q71" i="10" s="1"/>
  <c r="E72" i="10"/>
  <c r="Q72" i="10" s="1"/>
  <c r="E73" i="10"/>
  <c r="Q73" i="10" s="1"/>
  <c r="E74" i="10"/>
  <c r="Q74" i="10" s="1"/>
  <c r="E75" i="10"/>
  <c r="Q75" i="10" s="1"/>
  <c r="E76" i="10"/>
  <c r="Q76" i="10" s="1"/>
  <c r="E77" i="10"/>
  <c r="Q77" i="10" s="1"/>
  <c r="E78" i="10"/>
  <c r="Q78" i="10" s="1"/>
  <c r="E79" i="10"/>
  <c r="Q79" i="10" s="1"/>
  <c r="E80" i="10"/>
  <c r="Q80" i="10" s="1"/>
  <c r="E81" i="10"/>
  <c r="Q81" i="10" s="1"/>
  <c r="E82" i="10"/>
  <c r="Q82" i="10" s="1"/>
  <c r="E83" i="10"/>
  <c r="Q83" i="10" s="1"/>
  <c r="E84" i="10"/>
  <c r="Q84" i="10" s="1"/>
  <c r="E85" i="10"/>
  <c r="Q85" i="10" s="1"/>
  <c r="E86" i="10"/>
  <c r="Q86" i="10" s="1"/>
  <c r="E87" i="10"/>
  <c r="Q87" i="10" s="1"/>
  <c r="E88" i="10"/>
  <c r="Q88" i="10" s="1"/>
  <c r="E89" i="10"/>
  <c r="Q89" i="10" s="1"/>
  <c r="E90" i="10"/>
  <c r="Q90" i="10" s="1"/>
  <c r="E91" i="10"/>
  <c r="Q91" i="10" s="1"/>
  <c r="E92" i="10"/>
  <c r="Q92" i="10" s="1"/>
  <c r="E93" i="10"/>
  <c r="Q93" i="10" s="1"/>
  <c r="E94" i="10"/>
  <c r="Q94" i="10" s="1"/>
  <c r="E95" i="10"/>
  <c r="Q95" i="10" s="1"/>
  <c r="E96" i="10"/>
  <c r="Q96" i="10" s="1"/>
  <c r="E97" i="10"/>
  <c r="Q97" i="10" s="1"/>
  <c r="E98" i="10"/>
  <c r="Q98" i="10" s="1"/>
  <c r="E99" i="10"/>
  <c r="Q99" i="10" s="1"/>
  <c r="E100" i="10"/>
  <c r="Q100" i="10" s="1"/>
  <c r="E101" i="10"/>
  <c r="Q101" i="10" s="1"/>
  <c r="E102" i="10"/>
  <c r="Q102" i="10" s="1"/>
  <c r="E103" i="10"/>
  <c r="Q103" i="10" s="1"/>
  <c r="E104" i="10"/>
  <c r="Q104" i="10" s="1"/>
  <c r="E105" i="10"/>
  <c r="Q105" i="10" s="1"/>
  <c r="E106" i="10"/>
  <c r="Q106" i="10" s="1"/>
  <c r="E107" i="10"/>
  <c r="Q107" i="10" s="1"/>
  <c r="E108" i="10"/>
  <c r="Q108" i="10" s="1"/>
  <c r="E109" i="10"/>
  <c r="Q109" i="10" s="1"/>
  <c r="E110" i="10"/>
  <c r="Q110" i="10" s="1"/>
  <c r="E111" i="10"/>
  <c r="Q111" i="10" s="1"/>
  <c r="E112" i="10"/>
  <c r="Q112" i="10" s="1"/>
  <c r="E113" i="10"/>
  <c r="Q113" i="10" s="1"/>
  <c r="E114" i="10"/>
  <c r="Q114" i="10" s="1"/>
  <c r="E115" i="10"/>
  <c r="Q115" i="10" s="1"/>
  <c r="E116" i="10"/>
  <c r="Q116" i="10" s="1"/>
  <c r="E117" i="10"/>
  <c r="Q117" i="10" s="1"/>
  <c r="E118" i="10"/>
  <c r="Q118" i="10" s="1"/>
  <c r="E119" i="10"/>
  <c r="Q119" i="10" s="1"/>
  <c r="E120" i="10"/>
  <c r="Q120" i="10" s="1"/>
  <c r="E121" i="10"/>
  <c r="Q121" i="10" s="1"/>
  <c r="E122" i="10"/>
  <c r="Q122" i="10" s="1"/>
  <c r="E123" i="10"/>
  <c r="Q123" i="10" s="1"/>
  <c r="E124" i="10"/>
  <c r="Q124" i="10" s="1"/>
  <c r="E125" i="10"/>
  <c r="Q125" i="10" s="1"/>
  <c r="E126" i="10"/>
  <c r="Q126" i="10" s="1"/>
  <c r="E127" i="10"/>
  <c r="Q127" i="10" s="1"/>
  <c r="E128" i="10"/>
  <c r="Q128" i="10" s="1"/>
  <c r="E129" i="10"/>
  <c r="Q129" i="10" s="1"/>
  <c r="E130" i="10"/>
  <c r="Q130" i="10" s="1"/>
  <c r="E131" i="10"/>
  <c r="Q131" i="10" s="1"/>
  <c r="E132" i="10"/>
  <c r="Q132" i="10" s="1"/>
  <c r="E133" i="10"/>
  <c r="Q133" i="10" s="1"/>
  <c r="E134" i="10"/>
  <c r="Q134" i="10" s="1"/>
  <c r="E135" i="10"/>
  <c r="Q135" i="10" s="1"/>
  <c r="E136" i="10"/>
  <c r="Q136" i="10" s="1"/>
  <c r="E137" i="10"/>
  <c r="Q137" i="10" s="1"/>
  <c r="E138" i="10"/>
  <c r="Q138" i="10" s="1"/>
  <c r="E139" i="10"/>
  <c r="Q139" i="10" s="1"/>
  <c r="E140" i="10"/>
  <c r="Q140" i="10" s="1"/>
  <c r="E141" i="10"/>
  <c r="Q141" i="10" s="1"/>
  <c r="E142" i="10"/>
  <c r="Q142" i="10" s="1"/>
  <c r="E143" i="10"/>
  <c r="Q143" i="10" s="1"/>
  <c r="E144" i="10"/>
  <c r="Q144" i="10" s="1"/>
  <c r="E145" i="10"/>
  <c r="Q145" i="10" s="1"/>
  <c r="E146" i="10"/>
  <c r="Q146" i="10" s="1"/>
  <c r="E147" i="10"/>
  <c r="Q147" i="10" s="1"/>
  <c r="E148" i="10"/>
  <c r="Q148" i="10" s="1"/>
  <c r="E149" i="10"/>
  <c r="Q149" i="10" s="1"/>
  <c r="E150" i="10"/>
  <c r="Q150" i="10" s="1"/>
  <c r="E151" i="10"/>
  <c r="Q151" i="10" s="1"/>
  <c r="E152" i="10"/>
  <c r="Q152" i="10" s="1"/>
  <c r="E153" i="10"/>
  <c r="Q153" i="10" s="1"/>
  <c r="E154" i="10"/>
  <c r="Q154" i="10" s="1"/>
  <c r="E155" i="10"/>
  <c r="Q155" i="10" s="1"/>
  <c r="E156" i="10"/>
  <c r="Q156" i="10" s="1"/>
  <c r="E157" i="10"/>
  <c r="Q157" i="10" s="1"/>
  <c r="E158" i="10"/>
  <c r="Q158" i="10" s="1"/>
  <c r="E159" i="10"/>
  <c r="Q159" i="10" s="1"/>
  <c r="E160" i="10"/>
  <c r="Q160" i="10" s="1"/>
  <c r="E161" i="10"/>
  <c r="Q161" i="10" s="1"/>
  <c r="E162" i="10"/>
  <c r="Q162" i="10" s="1"/>
  <c r="E163" i="10"/>
  <c r="Q163" i="10" s="1"/>
  <c r="E164" i="10"/>
  <c r="Q164" i="10" s="1"/>
  <c r="E165" i="10"/>
  <c r="Q165" i="10" s="1"/>
  <c r="E166" i="10"/>
  <c r="Q166" i="10" s="1"/>
  <c r="E167" i="10"/>
  <c r="Q167" i="10" s="1"/>
  <c r="E168" i="10"/>
  <c r="Q168" i="10" s="1"/>
  <c r="E169" i="10"/>
  <c r="Q169" i="10" s="1"/>
  <c r="E170" i="10"/>
  <c r="Q170" i="10" s="1"/>
  <c r="E171" i="10"/>
  <c r="Q171" i="10" s="1"/>
  <c r="E172" i="10"/>
  <c r="Q172" i="10" s="1"/>
  <c r="E173" i="10"/>
  <c r="Q173" i="10" s="1"/>
  <c r="E174" i="10"/>
  <c r="Q174" i="10" s="1"/>
  <c r="E175" i="10"/>
  <c r="Q175" i="10" s="1"/>
  <c r="E176" i="10"/>
  <c r="Q176" i="10" s="1"/>
  <c r="E177" i="10"/>
  <c r="Q177" i="10" s="1"/>
  <c r="E178" i="10"/>
  <c r="Q178" i="10" s="1"/>
  <c r="E179" i="10"/>
  <c r="Q179" i="10" s="1"/>
  <c r="E180" i="10"/>
  <c r="Q180" i="10" s="1"/>
  <c r="E181" i="10"/>
  <c r="Q181" i="10" s="1"/>
  <c r="E182" i="10"/>
  <c r="Q182" i="10" s="1"/>
  <c r="E183" i="10"/>
  <c r="Q183" i="10" s="1"/>
  <c r="E184" i="10"/>
  <c r="Q184" i="10" s="1"/>
  <c r="E185" i="10"/>
  <c r="Q185" i="10" s="1"/>
  <c r="E186" i="10"/>
  <c r="Q186" i="10" s="1"/>
  <c r="E187" i="10"/>
  <c r="Q187" i="10" s="1"/>
  <c r="E188" i="10"/>
  <c r="Q188" i="10" s="1"/>
  <c r="E189" i="10"/>
  <c r="Q189" i="10" s="1"/>
  <c r="E190" i="10"/>
  <c r="Q190" i="10" s="1"/>
  <c r="E191" i="10"/>
  <c r="Q191" i="10" s="1"/>
  <c r="E192" i="10"/>
  <c r="Q192" i="10" s="1"/>
  <c r="E193" i="10"/>
  <c r="Q193" i="10" s="1"/>
  <c r="E194" i="10"/>
  <c r="Q194" i="10" s="1"/>
  <c r="E195" i="10"/>
  <c r="Q195" i="10" s="1"/>
  <c r="E196" i="10"/>
  <c r="Q196" i="10" s="1"/>
  <c r="E197" i="10"/>
  <c r="Q197" i="10" s="1"/>
  <c r="E198" i="10"/>
  <c r="Q198" i="10" s="1"/>
  <c r="E199" i="10"/>
  <c r="Q199" i="10" s="1"/>
  <c r="E200" i="10"/>
  <c r="Q200" i="10" s="1"/>
  <c r="E201" i="10"/>
  <c r="Q201" i="10" s="1"/>
  <c r="E202" i="10"/>
  <c r="Q202" i="10" s="1"/>
  <c r="E203" i="10"/>
  <c r="Q203" i="10" s="1"/>
  <c r="E204" i="10"/>
  <c r="Q204" i="10" s="1"/>
  <c r="E205" i="10"/>
  <c r="Q205" i="10" s="1"/>
  <c r="E206" i="10"/>
  <c r="Q206" i="10" s="1"/>
  <c r="E207" i="10"/>
  <c r="Q207" i="10" s="1"/>
  <c r="E208" i="10"/>
  <c r="Q208" i="10" s="1"/>
  <c r="E209" i="10"/>
  <c r="Q209" i="10" s="1"/>
  <c r="E210" i="10"/>
  <c r="Q210" i="10" s="1"/>
  <c r="E211" i="10"/>
  <c r="Q211" i="10" s="1"/>
  <c r="E212" i="10"/>
  <c r="Q212" i="10" s="1"/>
  <c r="E213" i="10"/>
  <c r="Q213" i="10" s="1"/>
  <c r="E214" i="10"/>
  <c r="Q214" i="10" s="1"/>
  <c r="E215" i="10"/>
  <c r="Q215" i="10" s="1"/>
  <c r="E216" i="10"/>
  <c r="Q216" i="10" s="1"/>
  <c r="E217" i="10"/>
  <c r="Q217" i="10" s="1"/>
  <c r="E218" i="10"/>
  <c r="Q218" i="10" s="1"/>
  <c r="E219" i="10"/>
  <c r="Q219" i="10" s="1"/>
  <c r="E220" i="10"/>
  <c r="Q220" i="10" s="1"/>
  <c r="E221" i="10"/>
  <c r="Q221" i="10" s="1"/>
  <c r="E222" i="10"/>
  <c r="Q222" i="10" s="1"/>
  <c r="E223" i="10"/>
  <c r="Q223" i="10" s="1"/>
  <c r="E224" i="10"/>
  <c r="Q224" i="10" s="1"/>
  <c r="E225" i="10"/>
  <c r="Q225" i="10" s="1"/>
  <c r="E226" i="10"/>
  <c r="Q226" i="10" s="1"/>
  <c r="E227" i="10"/>
  <c r="Q227" i="10" s="1"/>
  <c r="E228" i="10"/>
  <c r="Q228" i="10" s="1"/>
  <c r="E229" i="10"/>
  <c r="Q229" i="10" s="1"/>
  <c r="E230" i="10"/>
  <c r="Q230" i="10" s="1"/>
  <c r="E231" i="10"/>
  <c r="Q231" i="10" s="1"/>
  <c r="E232" i="10"/>
  <c r="Q232" i="10" s="1"/>
  <c r="E233" i="10"/>
  <c r="Q233" i="10" s="1"/>
  <c r="E234" i="10"/>
  <c r="Q234" i="10" s="1"/>
  <c r="E235" i="10"/>
  <c r="Q235" i="10" s="1"/>
  <c r="E236" i="10"/>
  <c r="Q236" i="10" s="1"/>
  <c r="E237" i="10"/>
  <c r="Q237" i="10" s="1"/>
  <c r="E238" i="10"/>
  <c r="Q238" i="10" s="1"/>
  <c r="E239" i="10"/>
  <c r="Q239" i="10" s="1"/>
  <c r="E240" i="10"/>
  <c r="Q240" i="10" s="1"/>
  <c r="E241" i="10"/>
  <c r="Q241" i="10" s="1"/>
  <c r="E242" i="10"/>
  <c r="Q242" i="10" s="1"/>
  <c r="E243" i="10"/>
  <c r="Q243" i="10" s="1"/>
  <c r="E244" i="10"/>
  <c r="Q244" i="10" s="1"/>
  <c r="E245" i="10"/>
  <c r="Q245" i="10" s="1"/>
  <c r="E246" i="10"/>
  <c r="Q246" i="10" s="1"/>
  <c r="E247" i="10"/>
  <c r="Q247" i="10" s="1"/>
  <c r="E248" i="10"/>
  <c r="Q248" i="10" s="1"/>
  <c r="E249" i="10"/>
  <c r="Q249" i="10" s="1"/>
  <c r="E250" i="10"/>
  <c r="Q250" i="10" s="1"/>
  <c r="E251" i="10"/>
  <c r="Q251" i="10" s="1"/>
  <c r="E252" i="10"/>
  <c r="Q252" i="10" s="1"/>
  <c r="E253" i="10"/>
  <c r="Q253" i="10" s="1"/>
  <c r="E254" i="10"/>
  <c r="Q254" i="10" s="1"/>
  <c r="E255" i="10"/>
  <c r="Q255" i="10" s="1"/>
  <c r="E256" i="10"/>
  <c r="Q256" i="10" s="1"/>
  <c r="E257" i="10"/>
  <c r="Q257" i="10" s="1"/>
  <c r="E258" i="10"/>
  <c r="Q258" i="10" s="1"/>
  <c r="E259" i="10"/>
  <c r="Q259" i="10" s="1"/>
  <c r="E260" i="10"/>
  <c r="Q260" i="10" s="1"/>
  <c r="E261" i="10"/>
  <c r="Q261" i="10" s="1"/>
  <c r="E262" i="10"/>
  <c r="Q262" i="10" s="1"/>
  <c r="E263" i="10"/>
  <c r="Q263" i="10" s="1"/>
  <c r="E264" i="10"/>
  <c r="Q264" i="10" s="1"/>
  <c r="E265" i="10"/>
  <c r="Q265" i="10" s="1"/>
  <c r="E266" i="10"/>
  <c r="Q266" i="10" s="1"/>
  <c r="E267" i="10"/>
  <c r="Q267" i="10" s="1"/>
  <c r="E268" i="10"/>
  <c r="Q268" i="10" s="1"/>
  <c r="E269" i="10"/>
  <c r="Q269" i="10" s="1"/>
  <c r="E270" i="10"/>
  <c r="Q270" i="10" s="1"/>
  <c r="E271" i="10"/>
  <c r="Q271" i="10" s="1"/>
  <c r="E272" i="10"/>
  <c r="Q272" i="10" s="1"/>
  <c r="E273" i="10"/>
  <c r="Q273" i="10" s="1"/>
  <c r="E274" i="10"/>
  <c r="Q274" i="10" s="1"/>
  <c r="E275" i="10"/>
  <c r="Q275" i="10" s="1"/>
  <c r="E276" i="10"/>
  <c r="Q276" i="10" s="1"/>
  <c r="E277" i="10"/>
  <c r="Q277" i="10" s="1"/>
  <c r="E278" i="10"/>
  <c r="Q278" i="10" s="1"/>
  <c r="E279" i="10"/>
  <c r="Q279" i="10" s="1"/>
  <c r="E280" i="10"/>
  <c r="Q280" i="10" s="1"/>
  <c r="E281" i="10"/>
  <c r="Q281" i="10" s="1"/>
  <c r="E282" i="10"/>
  <c r="Q282" i="10" s="1"/>
  <c r="E283" i="10"/>
  <c r="Q283" i="10" s="1"/>
  <c r="E284" i="10"/>
  <c r="Q284" i="10" s="1"/>
  <c r="E285" i="10"/>
  <c r="Q285" i="10" s="1"/>
  <c r="E286" i="10"/>
  <c r="Q286" i="10" s="1"/>
  <c r="E287" i="10"/>
  <c r="Q287" i="10" s="1"/>
  <c r="E288" i="10"/>
  <c r="Q288" i="10" s="1"/>
  <c r="E289" i="10"/>
  <c r="Q289" i="10" s="1"/>
  <c r="E290" i="10"/>
  <c r="Q290" i="10" s="1"/>
  <c r="E291" i="10"/>
  <c r="Q291" i="10" s="1"/>
  <c r="E292" i="10"/>
  <c r="Q292" i="10" s="1"/>
  <c r="E293" i="10"/>
  <c r="Q293" i="10" s="1"/>
  <c r="E294" i="10"/>
  <c r="Q294" i="10" s="1"/>
  <c r="E295" i="10"/>
  <c r="Q295" i="10" s="1"/>
  <c r="E296" i="10"/>
  <c r="Q296" i="10" s="1"/>
  <c r="E297" i="10"/>
  <c r="Q297" i="10" s="1"/>
  <c r="E298" i="10"/>
  <c r="Q298" i="10" s="1"/>
  <c r="E299" i="10"/>
  <c r="Q299" i="10" s="1"/>
  <c r="E300" i="10"/>
  <c r="Q300" i="10" s="1"/>
  <c r="E301" i="10"/>
  <c r="Q301" i="10" s="1"/>
  <c r="E302" i="10"/>
  <c r="Q302" i="10" s="1"/>
  <c r="E303" i="10"/>
  <c r="Q303" i="10" s="1"/>
  <c r="E304" i="10"/>
  <c r="Q304" i="10" s="1"/>
  <c r="E305" i="10"/>
  <c r="Q305" i="10" s="1"/>
  <c r="E6" i="10"/>
  <c r="Q6" i="10" s="1"/>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8" i="3"/>
  <c r="C114" i="10"/>
  <c r="C115" i="10"/>
  <c r="C116" i="10"/>
  <c r="C118" i="10"/>
  <c r="C119" i="10"/>
  <c r="C120" i="10"/>
  <c r="C121" i="10"/>
  <c r="C122" i="10"/>
  <c r="C123" i="10"/>
  <c r="C126" i="10"/>
  <c r="C127" i="10"/>
  <c r="C128" i="10"/>
  <c r="C129" i="10"/>
  <c r="C130" i="10"/>
  <c r="C131" i="10"/>
  <c r="C134" i="10"/>
  <c r="C135" i="10"/>
  <c r="C136" i="10"/>
  <c r="C137" i="10"/>
  <c r="C138" i="10"/>
  <c r="C139" i="10"/>
  <c r="C143" i="10"/>
  <c r="C144" i="10"/>
  <c r="C145" i="10"/>
  <c r="C146" i="10"/>
  <c r="C147" i="10"/>
  <c r="C150" i="10"/>
  <c r="C151" i="10"/>
  <c r="C152" i="10"/>
  <c r="C153" i="10"/>
  <c r="C154" i="10"/>
  <c r="C155" i="10"/>
  <c r="C158" i="10"/>
  <c r="C159" i="10"/>
  <c r="C160" i="10"/>
  <c r="C161" i="10"/>
  <c r="C162" i="10"/>
  <c r="C166" i="10"/>
  <c r="C167" i="10"/>
  <c r="C168" i="10"/>
  <c r="C169" i="10"/>
  <c r="C170" i="10"/>
  <c r="C171" i="10"/>
  <c r="C175" i="10"/>
  <c r="C176" i="10"/>
  <c r="C177" i="10"/>
  <c r="C179" i="10"/>
  <c r="C182" i="10"/>
  <c r="C183" i="10"/>
  <c r="C184" i="10"/>
  <c r="C185" i="10"/>
  <c r="C186" i="10"/>
  <c r="C187" i="10"/>
  <c r="C190" i="10"/>
  <c r="C191" i="10"/>
  <c r="C192" i="10"/>
  <c r="C193" i="10"/>
  <c r="C194" i="10"/>
  <c r="C195" i="10"/>
  <c r="C198" i="10"/>
  <c r="C199" i="10"/>
  <c r="C200" i="10"/>
  <c r="C201" i="10"/>
  <c r="C202" i="10"/>
  <c r="C203" i="10"/>
  <c r="C207" i="10"/>
  <c r="C208" i="10"/>
  <c r="C209" i="10"/>
  <c r="C210" i="10"/>
  <c r="C211" i="10"/>
  <c r="C214" i="10"/>
  <c r="C215" i="10"/>
  <c r="C216" i="10"/>
  <c r="C217" i="10"/>
  <c r="C218" i="10"/>
  <c r="C219" i="10"/>
  <c r="C222" i="10"/>
  <c r="C223" i="10"/>
  <c r="C224" i="10"/>
  <c r="C225" i="10"/>
  <c r="C226" i="10"/>
  <c r="C227" i="10"/>
  <c r="C230" i="10"/>
  <c r="C231" i="10"/>
  <c r="C232" i="10"/>
  <c r="C233" i="10"/>
  <c r="C234" i="10"/>
  <c r="C235" i="10"/>
  <c r="C238" i="10"/>
  <c r="C240" i="10"/>
  <c r="C241" i="10"/>
  <c r="C242" i="10"/>
  <c r="C243" i="10"/>
  <c r="C246" i="10"/>
  <c r="C247" i="10"/>
  <c r="C248" i="10"/>
  <c r="C249" i="10"/>
  <c r="C250" i="10"/>
  <c r="C251" i="10"/>
  <c r="C253" i="10"/>
  <c r="C254" i="10"/>
  <c r="C255" i="10"/>
  <c r="C256" i="10"/>
  <c r="C257" i="10"/>
  <c r="C258" i="10"/>
  <c r="C259" i="10"/>
  <c r="C262" i="10"/>
  <c r="C263" i="10"/>
  <c r="C264" i="10"/>
  <c r="C265" i="10"/>
  <c r="C266" i="10"/>
  <c r="C267" i="10"/>
  <c r="C271" i="10"/>
  <c r="C272" i="10"/>
  <c r="C273" i="10"/>
  <c r="C274" i="10"/>
  <c r="C275" i="10"/>
  <c r="C277" i="10"/>
  <c r="C278" i="10"/>
  <c r="C279" i="10"/>
  <c r="C280" i="10"/>
  <c r="C281" i="10"/>
  <c r="C282" i="10"/>
  <c r="C283" i="10"/>
  <c r="C286" i="10"/>
  <c r="C287" i="10"/>
  <c r="C288" i="10"/>
  <c r="C289" i="10"/>
  <c r="C290" i="10"/>
  <c r="C291" i="10"/>
  <c r="C292" i="10"/>
  <c r="C295" i="10"/>
  <c r="C296" i="10"/>
  <c r="C297" i="10"/>
  <c r="C298" i="10"/>
  <c r="C299" i="10"/>
  <c r="C300" i="10"/>
  <c r="C302" i="10"/>
  <c r="C303" i="10"/>
  <c r="C304" i="10"/>
  <c r="C305" i="10"/>
  <c r="J7" i="10"/>
  <c r="J8" i="10"/>
  <c r="J9" i="10"/>
  <c r="J10" i="10"/>
  <c r="J11" i="10"/>
  <c r="J12" i="10"/>
  <c r="J13" i="10"/>
  <c r="J14" i="10"/>
  <c r="J15" i="10"/>
  <c r="J16" i="10"/>
  <c r="J17" i="10"/>
  <c r="J18" i="10"/>
  <c r="J19" i="10"/>
  <c r="J20" i="10"/>
  <c r="J21" i="10"/>
  <c r="J22" i="10"/>
  <c r="J23" i="10"/>
  <c r="J24" i="10"/>
  <c r="J25" i="10"/>
  <c r="J26" i="10"/>
  <c r="J27" i="10"/>
  <c r="J28" i="10"/>
  <c r="J29" i="10"/>
  <c r="J30" i="10"/>
  <c r="J31" i="10"/>
  <c r="J32" i="10"/>
  <c r="J33" i="10"/>
  <c r="J34" i="10"/>
  <c r="J35" i="10"/>
  <c r="J36" i="10"/>
  <c r="J37" i="10"/>
  <c r="J38" i="10"/>
  <c r="J39" i="10"/>
  <c r="J40" i="10"/>
  <c r="J41" i="10"/>
  <c r="J42" i="10"/>
  <c r="J43" i="10"/>
  <c r="J44" i="10"/>
  <c r="J45" i="10"/>
  <c r="J46" i="10"/>
  <c r="J47" i="10"/>
  <c r="J48" i="10"/>
  <c r="J49" i="10"/>
  <c r="J50" i="10"/>
  <c r="J51" i="10"/>
  <c r="J52" i="10"/>
  <c r="J53" i="10"/>
  <c r="J54" i="10"/>
  <c r="J55" i="10"/>
  <c r="J56" i="10"/>
  <c r="J57" i="10"/>
  <c r="J58" i="10"/>
  <c r="J59" i="10"/>
  <c r="J60" i="10"/>
  <c r="J61" i="10"/>
  <c r="J62" i="10"/>
  <c r="J63" i="10"/>
  <c r="J64" i="10"/>
  <c r="J65" i="10"/>
  <c r="J66" i="10"/>
  <c r="J67" i="10"/>
  <c r="J68" i="10"/>
  <c r="J69" i="10"/>
  <c r="J70" i="10"/>
  <c r="J71" i="10"/>
  <c r="J72" i="10"/>
  <c r="J73" i="10"/>
  <c r="J74" i="10"/>
  <c r="J75" i="10"/>
  <c r="J76" i="10"/>
  <c r="J77" i="10"/>
  <c r="J78" i="10"/>
  <c r="J79" i="10"/>
  <c r="J80" i="10"/>
  <c r="J81" i="10"/>
  <c r="J82" i="10"/>
  <c r="J83" i="10"/>
  <c r="J84" i="10"/>
  <c r="J85" i="10"/>
  <c r="J86" i="10"/>
  <c r="J87" i="10"/>
  <c r="J88" i="10"/>
  <c r="J89" i="10"/>
  <c r="J90" i="10"/>
  <c r="J91" i="10"/>
  <c r="J92" i="10"/>
  <c r="J93" i="10"/>
  <c r="J94" i="10"/>
  <c r="J95" i="10"/>
  <c r="J96" i="10"/>
  <c r="J97" i="10"/>
  <c r="J98" i="10"/>
  <c r="J99" i="10"/>
  <c r="J100" i="10"/>
  <c r="J101" i="10"/>
  <c r="J102" i="10"/>
  <c r="J103" i="10"/>
  <c r="J104" i="10"/>
  <c r="J105" i="10"/>
  <c r="J106" i="10"/>
  <c r="J107" i="10"/>
  <c r="J108" i="10"/>
  <c r="J109" i="10"/>
  <c r="J110" i="10"/>
  <c r="J111" i="10"/>
  <c r="J112" i="10"/>
  <c r="J113" i="10"/>
  <c r="J114" i="10"/>
  <c r="J115" i="10"/>
  <c r="J116" i="10"/>
  <c r="J117" i="10"/>
  <c r="J118" i="10"/>
  <c r="J119" i="10"/>
  <c r="J120" i="10"/>
  <c r="J121" i="10"/>
  <c r="J122" i="10"/>
  <c r="J123" i="10"/>
  <c r="J124" i="10"/>
  <c r="J125" i="10"/>
  <c r="J126" i="10"/>
  <c r="J127" i="10"/>
  <c r="J128" i="10"/>
  <c r="J129" i="10"/>
  <c r="J130" i="10"/>
  <c r="J131" i="10"/>
  <c r="J132" i="10"/>
  <c r="J133" i="10"/>
  <c r="J134" i="10"/>
  <c r="J135" i="10"/>
  <c r="J136" i="10"/>
  <c r="J137" i="10"/>
  <c r="J138" i="10"/>
  <c r="J139" i="10"/>
  <c r="J140" i="10"/>
  <c r="J141" i="10"/>
  <c r="J142" i="10"/>
  <c r="J143" i="10"/>
  <c r="J144" i="10"/>
  <c r="J145" i="10"/>
  <c r="J146" i="10"/>
  <c r="J147" i="10"/>
  <c r="J148" i="10"/>
  <c r="J149" i="10"/>
  <c r="J150" i="10"/>
  <c r="J151" i="10"/>
  <c r="J152" i="10"/>
  <c r="J153" i="10"/>
  <c r="J154" i="10"/>
  <c r="J155" i="10"/>
  <c r="J156" i="10"/>
  <c r="J157" i="10"/>
  <c r="J158" i="10"/>
  <c r="J159" i="10"/>
  <c r="J160" i="10"/>
  <c r="J161" i="10"/>
  <c r="J162" i="10"/>
  <c r="J163" i="10"/>
  <c r="J164" i="10"/>
  <c r="J165" i="10"/>
  <c r="J166" i="10"/>
  <c r="J167" i="10"/>
  <c r="J168" i="10"/>
  <c r="J169" i="10"/>
  <c r="J170" i="10"/>
  <c r="J171" i="10"/>
  <c r="J172" i="10"/>
  <c r="J173" i="10"/>
  <c r="J174" i="10"/>
  <c r="J175" i="10"/>
  <c r="J176" i="10"/>
  <c r="J177" i="10"/>
  <c r="J178" i="10"/>
  <c r="J179" i="10"/>
  <c r="J180" i="10"/>
  <c r="J181" i="10"/>
  <c r="J182" i="10"/>
  <c r="J183" i="10"/>
  <c r="J184" i="10"/>
  <c r="J185" i="10"/>
  <c r="J186" i="10"/>
  <c r="J187" i="10"/>
  <c r="J188" i="10"/>
  <c r="J189" i="10"/>
  <c r="J190" i="10"/>
  <c r="J191" i="10"/>
  <c r="J192" i="10"/>
  <c r="J193" i="10"/>
  <c r="J194" i="10"/>
  <c r="J195" i="10"/>
  <c r="J196" i="10"/>
  <c r="J197" i="10"/>
  <c r="J198" i="10"/>
  <c r="J199" i="10"/>
  <c r="J200" i="10"/>
  <c r="J201" i="10"/>
  <c r="J202" i="10"/>
  <c r="J203" i="10"/>
  <c r="J204" i="10"/>
  <c r="J205" i="10"/>
  <c r="J206" i="10"/>
  <c r="J207" i="10"/>
  <c r="J208" i="10"/>
  <c r="J209" i="10"/>
  <c r="J210" i="10"/>
  <c r="J211" i="10"/>
  <c r="J212" i="10"/>
  <c r="J213" i="10"/>
  <c r="J214" i="10"/>
  <c r="J215" i="10"/>
  <c r="J216" i="10"/>
  <c r="J217" i="10"/>
  <c r="J218" i="10"/>
  <c r="J219" i="10"/>
  <c r="J220" i="10"/>
  <c r="J221" i="10"/>
  <c r="J222" i="10"/>
  <c r="J223" i="10"/>
  <c r="J224" i="10"/>
  <c r="J225" i="10"/>
  <c r="J226" i="10"/>
  <c r="J227" i="10"/>
  <c r="J228" i="10"/>
  <c r="J229" i="10"/>
  <c r="J230" i="10"/>
  <c r="J231" i="10"/>
  <c r="J232" i="10"/>
  <c r="J233" i="10"/>
  <c r="J234" i="10"/>
  <c r="J235" i="10"/>
  <c r="J236" i="10"/>
  <c r="J237" i="10"/>
  <c r="J238" i="10"/>
  <c r="J239" i="10"/>
  <c r="J240" i="10"/>
  <c r="J241" i="10"/>
  <c r="J242" i="10"/>
  <c r="J243" i="10"/>
  <c r="J244" i="10"/>
  <c r="J245" i="10"/>
  <c r="J246" i="10"/>
  <c r="J247" i="10"/>
  <c r="J248" i="10"/>
  <c r="J249" i="10"/>
  <c r="J250" i="10"/>
  <c r="J251" i="10"/>
  <c r="J252" i="10"/>
  <c r="J253" i="10"/>
  <c r="J254" i="10"/>
  <c r="J255" i="10"/>
  <c r="J256" i="10"/>
  <c r="J257" i="10"/>
  <c r="J258" i="10"/>
  <c r="J259" i="10"/>
  <c r="J260" i="10"/>
  <c r="J261" i="10"/>
  <c r="J262" i="10"/>
  <c r="J263" i="10"/>
  <c r="J264" i="10"/>
  <c r="J265" i="10"/>
  <c r="J266" i="10"/>
  <c r="J267" i="10"/>
  <c r="J268" i="10"/>
  <c r="J269" i="10"/>
  <c r="J270" i="10"/>
  <c r="J271" i="10"/>
  <c r="J272" i="10"/>
  <c r="J273" i="10"/>
  <c r="J274" i="10"/>
  <c r="J275" i="10"/>
  <c r="J276" i="10"/>
  <c r="J277" i="10"/>
  <c r="J278" i="10"/>
  <c r="J279" i="10"/>
  <c r="J280" i="10"/>
  <c r="J281" i="10"/>
  <c r="J282" i="10"/>
  <c r="J283" i="10"/>
  <c r="J284" i="10"/>
  <c r="J285" i="10"/>
  <c r="J286" i="10"/>
  <c r="J287" i="10"/>
  <c r="J288" i="10"/>
  <c r="J289" i="10"/>
  <c r="J290" i="10"/>
  <c r="J291" i="10"/>
  <c r="J292" i="10"/>
  <c r="J293" i="10"/>
  <c r="J294" i="10"/>
  <c r="J295" i="10"/>
  <c r="J296" i="10"/>
  <c r="J297" i="10"/>
  <c r="J298" i="10"/>
  <c r="J299" i="10"/>
  <c r="J300" i="10"/>
  <c r="J301" i="10"/>
  <c r="J302" i="10"/>
  <c r="J303" i="10"/>
  <c r="J304" i="10"/>
  <c r="J305" i="10"/>
  <c r="J6" i="10"/>
  <c r="C9" i="10"/>
  <c r="C10" i="10"/>
  <c r="C11" i="10"/>
  <c r="C13" i="10"/>
  <c r="C14" i="10"/>
  <c r="C15" i="10"/>
  <c r="C16" i="10"/>
  <c r="C17" i="10"/>
  <c r="C18" i="10"/>
  <c r="C19" i="10"/>
  <c r="C22" i="10"/>
  <c r="C23" i="10"/>
  <c r="C24" i="10"/>
  <c r="C25" i="10"/>
  <c r="C26" i="10"/>
  <c r="C27" i="10"/>
  <c r="C29" i="10"/>
  <c r="C30" i="10"/>
  <c r="C31" i="10"/>
  <c r="C32" i="10"/>
  <c r="C33" i="10"/>
  <c r="C34" i="10"/>
  <c r="C35" i="10"/>
  <c r="C37" i="10"/>
  <c r="C38" i="10"/>
  <c r="C39" i="10"/>
  <c r="C40" i="10"/>
  <c r="C41" i="10"/>
  <c r="C42" i="10"/>
  <c r="C43" i="10"/>
  <c r="C44" i="10"/>
  <c r="C45" i="10"/>
  <c r="C46" i="10"/>
  <c r="C47" i="10"/>
  <c r="C48" i="10"/>
  <c r="C49" i="10"/>
  <c r="C50" i="10"/>
  <c r="C51" i="10"/>
  <c r="C53" i="10"/>
  <c r="C54" i="10"/>
  <c r="C55" i="10"/>
  <c r="C56" i="10"/>
  <c r="C57" i="10"/>
  <c r="C58" i="10"/>
  <c r="C59" i="10"/>
  <c r="C60" i="10"/>
  <c r="C61" i="10"/>
  <c r="C62" i="10"/>
  <c r="C63" i="10"/>
  <c r="C64" i="10"/>
  <c r="C65" i="10"/>
  <c r="C66" i="10"/>
  <c r="C67" i="10"/>
  <c r="C68" i="10"/>
  <c r="C69" i="10"/>
  <c r="C70" i="10"/>
  <c r="C71" i="10"/>
  <c r="C72" i="10"/>
  <c r="C73" i="10"/>
  <c r="C74" i="10"/>
  <c r="C75" i="10"/>
  <c r="C77" i="10"/>
  <c r="C78" i="10"/>
  <c r="C79" i="10"/>
  <c r="C80" i="10"/>
  <c r="C81" i="10"/>
  <c r="C82" i="10"/>
  <c r="C83" i="10"/>
  <c r="C85" i="10"/>
  <c r="C86" i="10"/>
  <c r="C87" i="10"/>
  <c r="C88" i="10"/>
  <c r="C89" i="10"/>
  <c r="C90" i="10"/>
  <c r="C91" i="10"/>
  <c r="C92" i="10"/>
  <c r="C94" i="10"/>
  <c r="C95" i="10"/>
  <c r="C96" i="10"/>
  <c r="C97" i="10"/>
  <c r="C98" i="10"/>
  <c r="C99" i="10"/>
  <c r="C102" i="10"/>
  <c r="C103" i="10"/>
  <c r="C104" i="10"/>
  <c r="C105" i="10"/>
  <c r="C106" i="10"/>
  <c r="C107" i="10"/>
  <c r="C108" i="10"/>
  <c r="C109" i="10"/>
  <c r="C110" i="10"/>
  <c r="C111" i="10"/>
  <c r="C112" i="10"/>
  <c r="C113" i="10"/>
  <c r="C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D254" i="10"/>
  <c r="D255" i="10"/>
  <c r="D256" i="10"/>
  <c r="D257" i="10"/>
  <c r="D258" i="10"/>
  <c r="D259" i="10"/>
  <c r="D260" i="10"/>
  <c r="D261" i="10"/>
  <c r="D262" i="10"/>
  <c r="D263" i="10"/>
  <c r="D264" i="10"/>
  <c r="D265" i="10"/>
  <c r="D266" i="10"/>
  <c r="D267" i="10"/>
  <c r="D268" i="10"/>
  <c r="D269" i="10"/>
  <c r="D270" i="10"/>
  <c r="D271" i="10"/>
  <c r="D272" i="10"/>
  <c r="D273" i="10"/>
  <c r="D274" i="10"/>
  <c r="D275" i="10"/>
  <c r="D276" i="10"/>
  <c r="D277" i="10"/>
  <c r="D278" i="10"/>
  <c r="D279" i="10"/>
  <c r="D280" i="10"/>
  <c r="D281" i="10"/>
  <c r="D282" i="10"/>
  <c r="D283" i="10"/>
  <c r="D284" i="10"/>
  <c r="D285" i="10"/>
  <c r="D286" i="10"/>
  <c r="D287" i="10"/>
  <c r="D288" i="10"/>
  <c r="D289" i="10"/>
  <c r="D290" i="10"/>
  <c r="D291" i="10"/>
  <c r="D292" i="10"/>
  <c r="D293" i="10"/>
  <c r="D294" i="10"/>
  <c r="D295" i="10"/>
  <c r="D296" i="10"/>
  <c r="D297" i="10"/>
  <c r="D298" i="10"/>
  <c r="D299" i="10"/>
  <c r="D300" i="10"/>
  <c r="D301" i="10"/>
  <c r="D302" i="10"/>
  <c r="D303" i="10"/>
  <c r="D304" i="10"/>
  <c r="D305" i="10"/>
  <c r="D6" i="10"/>
  <c r="C7" i="10"/>
  <c r="C8" i="10"/>
  <c r="C12" i="10"/>
  <c r="C20" i="10"/>
  <c r="C21" i="10"/>
  <c r="C28" i="10"/>
  <c r="C36" i="10"/>
  <c r="C52" i="10"/>
  <c r="C76" i="10"/>
  <c r="C84" i="10"/>
  <c r="C93" i="10"/>
  <c r="C100" i="10"/>
  <c r="C101" i="10"/>
  <c r="C117" i="10"/>
  <c r="C124" i="10"/>
  <c r="C125" i="10"/>
  <c r="C132" i="10"/>
  <c r="C133" i="10"/>
  <c r="C140" i="10"/>
  <c r="C141" i="10"/>
  <c r="C142" i="10"/>
  <c r="C148" i="10"/>
  <c r="C149" i="10"/>
  <c r="C156" i="10"/>
  <c r="C157" i="10"/>
  <c r="C163" i="10"/>
  <c r="C164" i="10"/>
  <c r="C165" i="10"/>
  <c r="C172" i="10"/>
  <c r="C173" i="10"/>
  <c r="C174" i="10"/>
  <c r="C178" i="10"/>
  <c r="C180" i="10"/>
  <c r="C181" i="10"/>
  <c r="C188" i="10"/>
  <c r="C189" i="10"/>
  <c r="C196" i="10"/>
  <c r="C197" i="10"/>
  <c r="C204" i="10"/>
  <c r="C205" i="10"/>
  <c r="C206" i="10"/>
  <c r="C212" i="10"/>
  <c r="C213" i="10"/>
  <c r="C220" i="10"/>
  <c r="C221" i="10"/>
  <c r="C228" i="10"/>
  <c r="C229" i="10"/>
  <c r="C236" i="10"/>
  <c r="C237" i="10"/>
  <c r="C239" i="10"/>
  <c r="C244" i="10"/>
  <c r="C245" i="10"/>
  <c r="C252" i="10"/>
  <c r="C260" i="10"/>
  <c r="C261" i="10"/>
  <c r="C268" i="10"/>
  <c r="C269" i="10"/>
  <c r="C270" i="10"/>
  <c r="C276" i="10"/>
  <c r="C284" i="10"/>
  <c r="C285" i="10"/>
  <c r="C293" i="10"/>
  <c r="C294" i="10"/>
  <c r="C301" i="10"/>
  <c r="I7" i="10"/>
  <c r="I8" i="10"/>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59" i="10"/>
  <c r="I60" i="10"/>
  <c r="I61" i="10"/>
  <c r="I62"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I103" i="10"/>
  <c r="I104" i="10"/>
  <c r="I105" i="10"/>
  <c r="I106" i="10"/>
  <c r="I107" i="10"/>
  <c r="I108" i="10"/>
  <c r="I109" i="10"/>
  <c r="I110" i="10"/>
  <c r="I111" i="10"/>
  <c r="I112" i="10"/>
  <c r="I113" i="10"/>
  <c r="I114" i="10"/>
  <c r="I115" i="10"/>
  <c r="I116" i="10"/>
  <c r="I117" i="10"/>
  <c r="I118" i="10"/>
  <c r="I119" i="10"/>
  <c r="I120" i="10"/>
  <c r="I121" i="10"/>
  <c r="I122" i="10"/>
  <c r="I123" i="10"/>
  <c r="I124" i="10"/>
  <c r="I125" i="10"/>
  <c r="I126" i="10"/>
  <c r="I127" i="10"/>
  <c r="I128" i="10"/>
  <c r="I129" i="10"/>
  <c r="I130" i="10"/>
  <c r="I131" i="10"/>
  <c r="I132" i="10"/>
  <c r="I133" i="10"/>
  <c r="I134" i="10"/>
  <c r="I135" i="10"/>
  <c r="I136" i="10"/>
  <c r="I137" i="10"/>
  <c r="I138" i="10"/>
  <c r="I139" i="10"/>
  <c r="I140" i="10"/>
  <c r="I141" i="10"/>
  <c r="I142" i="10"/>
  <c r="I143" i="10"/>
  <c r="I144" i="10"/>
  <c r="I145" i="10"/>
  <c r="I146" i="10"/>
  <c r="I147" i="10"/>
  <c r="I148" i="10"/>
  <c r="I149" i="10"/>
  <c r="I150" i="10"/>
  <c r="I151" i="10"/>
  <c r="I152" i="10"/>
  <c r="I153" i="10"/>
  <c r="I154" i="10"/>
  <c r="I155" i="10"/>
  <c r="I156" i="10"/>
  <c r="I157" i="10"/>
  <c r="I158" i="10"/>
  <c r="I159" i="10"/>
  <c r="I160" i="10"/>
  <c r="I161" i="10"/>
  <c r="I162" i="10"/>
  <c r="I163" i="10"/>
  <c r="I164" i="10"/>
  <c r="I165" i="10"/>
  <c r="I166" i="10"/>
  <c r="I167" i="10"/>
  <c r="I168" i="10"/>
  <c r="I169" i="10"/>
  <c r="I170" i="10"/>
  <c r="I171" i="10"/>
  <c r="I172" i="10"/>
  <c r="I173" i="10"/>
  <c r="I174" i="10"/>
  <c r="I175" i="10"/>
  <c r="I176" i="10"/>
  <c r="I177" i="10"/>
  <c r="I178" i="10"/>
  <c r="I179" i="10"/>
  <c r="I180" i="10"/>
  <c r="I181" i="10"/>
  <c r="I182" i="10"/>
  <c r="I183" i="10"/>
  <c r="I184" i="10"/>
  <c r="I185" i="10"/>
  <c r="I186" i="10"/>
  <c r="I187" i="10"/>
  <c r="I188" i="10"/>
  <c r="I189" i="10"/>
  <c r="I190" i="10"/>
  <c r="I191" i="10"/>
  <c r="I192" i="10"/>
  <c r="I193" i="10"/>
  <c r="I194" i="10"/>
  <c r="I195" i="10"/>
  <c r="I196" i="10"/>
  <c r="I197" i="10"/>
  <c r="I198" i="10"/>
  <c r="I199" i="10"/>
  <c r="I200" i="10"/>
  <c r="I201" i="10"/>
  <c r="I202" i="10"/>
  <c r="I203" i="10"/>
  <c r="I204" i="10"/>
  <c r="I205" i="10"/>
  <c r="I206" i="10"/>
  <c r="I207" i="10"/>
  <c r="I208" i="10"/>
  <c r="I209" i="10"/>
  <c r="I210" i="10"/>
  <c r="I211" i="10"/>
  <c r="I212" i="10"/>
  <c r="I213" i="10"/>
  <c r="I214" i="10"/>
  <c r="I215" i="10"/>
  <c r="I216" i="10"/>
  <c r="I217" i="10"/>
  <c r="I218" i="10"/>
  <c r="I219" i="10"/>
  <c r="I220" i="10"/>
  <c r="I221" i="10"/>
  <c r="I222" i="10"/>
  <c r="I223" i="10"/>
  <c r="I224" i="10"/>
  <c r="I225" i="10"/>
  <c r="I226" i="10"/>
  <c r="I227" i="10"/>
  <c r="I228" i="10"/>
  <c r="I229" i="10"/>
  <c r="I230" i="10"/>
  <c r="I231" i="10"/>
  <c r="I232" i="10"/>
  <c r="I233" i="10"/>
  <c r="I234" i="10"/>
  <c r="I235" i="10"/>
  <c r="I236" i="10"/>
  <c r="I237" i="10"/>
  <c r="I238" i="10"/>
  <c r="I239" i="10"/>
  <c r="I240" i="10"/>
  <c r="I241" i="10"/>
  <c r="I242" i="10"/>
  <c r="I243" i="10"/>
  <c r="I244" i="10"/>
  <c r="I245" i="10"/>
  <c r="I246" i="10"/>
  <c r="I247" i="10"/>
  <c r="I248" i="10"/>
  <c r="I249" i="10"/>
  <c r="I250" i="10"/>
  <c r="I251" i="10"/>
  <c r="I252" i="10"/>
  <c r="I253" i="10"/>
  <c r="I254" i="10"/>
  <c r="I255" i="10"/>
  <c r="I256" i="10"/>
  <c r="I257" i="10"/>
  <c r="I258" i="10"/>
  <c r="I259" i="10"/>
  <c r="I260" i="10"/>
  <c r="I261" i="10"/>
  <c r="I262" i="10"/>
  <c r="I263" i="10"/>
  <c r="I264" i="10"/>
  <c r="I265" i="10"/>
  <c r="I266" i="10"/>
  <c r="I267" i="10"/>
  <c r="I268" i="10"/>
  <c r="I269" i="10"/>
  <c r="I270" i="10"/>
  <c r="I271" i="10"/>
  <c r="I272" i="10"/>
  <c r="I273" i="10"/>
  <c r="I274" i="10"/>
  <c r="I275" i="10"/>
  <c r="I276" i="10"/>
  <c r="I277" i="10"/>
  <c r="I278" i="10"/>
  <c r="I279" i="10"/>
  <c r="I280" i="10"/>
  <c r="I281" i="10"/>
  <c r="I282" i="10"/>
  <c r="I283" i="10"/>
  <c r="I284" i="10"/>
  <c r="I285" i="10"/>
  <c r="I286" i="10"/>
  <c r="I287" i="10"/>
  <c r="I288" i="10"/>
  <c r="I289" i="10"/>
  <c r="I290" i="10"/>
  <c r="I291" i="10"/>
  <c r="I292" i="10"/>
  <c r="I293" i="10"/>
  <c r="I294" i="10"/>
  <c r="I295" i="10"/>
  <c r="I296" i="10"/>
  <c r="I297" i="10"/>
  <c r="I298" i="10"/>
  <c r="I299" i="10"/>
  <c r="I300" i="10"/>
  <c r="I301" i="10"/>
  <c r="I302" i="10"/>
  <c r="I303" i="10"/>
  <c r="I304" i="10"/>
  <c r="I305" i="10"/>
  <c r="I6" i="10"/>
  <c r="H7" i="10"/>
  <c r="H8" i="10"/>
  <c r="H9" i="10"/>
  <c r="H10" i="10"/>
  <c r="H11" i="10"/>
  <c r="H12" i="10"/>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H102" i="10"/>
  <c r="H103" i="10"/>
  <c r="H104" i="10"/>
  <c r="H105" i="10"/>
  <c r="H106" i="10"/>
  <c r="H107" i="10"/>
  <c r="H108" i="10"/>
  <c r="H109" i="10"/>
  <c r="H110" i="10"/>
  <c r="H111" i="10"/>
  <c r="H112" i="10"/>
  <c r="H113" i="10"/>
  <c r="H114" i="10"/>
  <c r="H115" i="10"/>
  <c r="H116" i="10"/>
  <c r="H117" i="10"/>
  <c r="H118" i="10"/>
  <c r="H119" i="10"/>
  <c r="H120" i="10"/>
  <c r="H121" i="10"/>
  <c r="H122" i="10"/>
  <c r="H123" i="10"/>
  <c r="H124" i="10"/>
  <c r="H125" i="10"/>
  <c r="H126" i="10"/>
  <c r="H127" i="10"/>
  <c r="H128" i="10"/>
  <c r="H129" i="10"/>
  <c r="H130" i="10"/>
  <c r="H131" i="10"/>
  <c r="H132" i="10"/>
  <c r="H133" i="10"/>
  <c r="H134" i="10"/>
  <c r="H135" i="10"/>
  <c r="H136" i="10"/>
  <c r="H137" i="10"/>
  <c r="H138" i="10"/>
  <c r="H139" i="10"/>
  <c r="H140" i="10"/>
  <c r="H141" i="10"/>
  <c r="H142" i="10"/>
  <c r="H143" i="10"/>
  <c r="H144" i="10"/>
  <c r="H145" i="10"/>
  <c r="H146" i="10"/>
  <c r="H147" i="10"/>
  <c r="H148" i="10"/>
  <c r="H149" i="10"/>
  <c r="H150" i="10"/>
  <c r="H151" i="10"/>
  <c r="H152" i="10"/>
  <c r="H153" i="10"/>
  <c r="H154" i="10"/>
  <c r="H155" i="10"/>
  <c r="H156" i="10"/>
  <c r="H157" i="10"/>
  <c r="H158" i="10"/>
  <c r="H159" i="10"/>
  <c r="H160" i="10"/>
  <c r="H161" i="10"/>
  <c r="H162" i="10"/>
  <c r="H163" i="10"/>
  <c r="H164" i="10"/>
  <c r="H165" i="10"/>
  <c r="H166" i="10"/>
  <c r="H167" i="10"/>
  <c r="H168" i="10"/>
  <c r="H169" i="10"/>
  <c r="H170" i="10"/>
  <c r="H171" i="10"/>
  <c r="H172" i="10"/>
  <c r="H173" i="10"/>
  <c r="H174" i="10"/>
  <c r="H175" i="10"/>
  <c r="H176" i="10"/>
  <c r="H177" i="10"/>
  <c r="H178" i="10"/>
  <c r="H179" i="10"/>
  <c r="H180" i="10"/>
  <c r="H181" i="10"/>
  <c r="H182" i="10"/>
  <c r="H183" i="10"/>
  <c r="H184" i="10"/>
  <c r="H185" i="10"/>
  <c r="H186" i="10"/>
  <c r="H187" i="10"/>
  <c r="H188" i="10"/>
  <c r="H189" i="10"/>
  <c r="H190" i="10"/>
  <c r="H191" i="10"/>
  <c r="H192" i="10"/>
  <c r="H193" i="10"/>
  <c r="H194" i="10"/>
  <c r="H195" i="10"/>
  <c r="H196" i="10"/>
  <c r="H197" i="10"/>
  <c r="H198" i="10"/>
  <c r="H199" i="10"/>
  <c r="H200" i="10"/>
  <c r="H201" i="10"/>
  <c r="H202" i="10"/>
  <c r="H203" i="10"/>
  <c r="H204" i="10"/>
  <c r="H205" i="10"/>
  <c r="H206" i="10"/>
  <c r="H207" i="10"/>
  <c r="H208" i="10"/>
  <c r="H209" i="10"/>
  <c r="H210" i="10"/>
  <c r="H211" i="10"/>
  <c r="H212" i="10"/>
  <c r="H213" i="10"/>
  <c r="H214" i="10"/>
  <c r="H215" i="10"/>
  <c r="H216" i="10"/>
  <c r="H217" i="10"/>
  <c r="H218" i="10"/>
  <c r="H219" i="10"/>
  <c r="H220" i="10"/>
  <c r="H221" i="10"/>
  <c r="H222" i="10"/>
  <c r="H223" i="10"/>
  <c r="H224" i="10"/>
  <c r="H225" i="10"/>
  <c r="H226" i="10"/>
  <c r="H227" i="10"/>
  <c r="H228" i="10"/>
  <c r="H229" i="10"/>
  <c r="H230" i="10"/>
  <c r="H231" i="10"/>
  <c r="H232" i="10"/>
  <c r="H233" i="10"/>
  <c r="H234" i="10"/>
  <c r="H235" i="10"/>
  <c r="H236" i="10"/>
  <c r="H237" i="10"/>
  <c r="H238" i="10"/>
  <c r="H239" i="10"/>
  <c r="H240" i="10"/>
  <c r="H241" i="10"/>
  <c r="H242" i="10"/>
  <c r="H243" i="10"/>
  <c r="H244" i="10"/>
  <c r="H245" i="10"/>
  <c r="H246" i="10"/>
  <c r="H247" i="10"/>
  <c r="H248" i="10"/>
  <c r="H249" i="10"/>
  <c r="H250" i="10"/>
  <c r="H251" i="10"/>
  <c r="H252" i="10"/>
  <c r="H253" i="10"/>
  <c r="H254" i="10"/>
  <c r="H255" i="10"/>
  <c r="H256" i="10"/>
  <c r="H257" i="10"/>
  <c r="H258" i="10"/>
  <c r="H259" i="10"/>
  <c r="H260" i="10"/>
  <c r="H261" i="10"/>
  <c r="H262" i="10"/>
  <c r="H263" i="10"/>
  <c r="H264" i="10"/>
  <c r="H265" i="10"/>
  <c r="H266" i="10"/>
  <c r="H267" i="10"/>
  <c r="H268" i="10"/>
  <c r="H269" i="10"/>
  <c r="H270" i="10"/>
  <c r="H271" i="10"/>
  <c r="H272" i="10"/>
  <c r="H273" i="10"/>
  <c r="H274" i="10"/>
  <c r="H275" i="10"/>
  <c r="H276" i="10"/>
  <c r="H277" i="10"/>
  <c r="H278" i="10"/>
  <c r="H279" i="10"/>
  <c r="H280" i="10"/>
  <c r="H281" i="10"/>
  <c r="H282" i="10"/>
  <c r="H283" i="10"/>
  <c r="H284" i="10"/>
  <c r="H285" i="10"/>
  <c r="H286" i="10"/>
  <c r="H287" i="10"/>
  <c r="H288" i="10"/>
  <c r="H289" i="10"/>
  <c r="H290" i="10"/>
  <c r="H291" i="10"/>
  <c r="H292" i="10"/>
  <c r="H293" i="10"/>
  <c r="H294" i="10"/>
  <c r="H295" i="10"/>
  <c r="H296" i="10"/>
  <c r="H297" i="10"/>
  <c r="H298" i="10"/>
  <c r="H299" i="10"/>
  <c r="H300" i="10"/>
  <c r="H301" i="10"/>
  <c r="H302" i="10"/>
  <c r="H303" i="10"/>
  <c r="H304" i="10"/>
  <c r="H305" i="10"/>
  <c r="H6" i="10"/>
  <c r="G7" i="10"/>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104" i="10"/>
  <c r="G105" i="10"/>
  <c r="G106" i="10"/>
  <c r="G107" i="10"/>
  <c r="G108" i="10"/>
  <c r="G109" i="10"/>
  <c r="G110" i="10"/>
  <c r="G111" i="10"/>
  <c r="G112" i="10"/>
  <c r="G113" i="10"/>
  <c r="G114" i="10"/>
  <c r="G115" i="10"/>
  <c r="G116" i="10"/>
  <c r="G117" i="10"/>
  <c r="G118" i="10"/>
  <c r="G119" i="10"/>
  <c r="G120" i="10"/>
  <c r="G121" i="10"/>
  <c r="G122" i="10"/>
  <c r="G123" i="10"/>
  <c r="G124" i="10"/>
  <c r="G125" i="10"/>
  <c r="G126" i="10"/>
  <c r="G127" i="10"/>
  <c r="G128" i="10"/>
  <c r="G129" i="10"/>
  <c r="G130" i="10"/>
  <c r="G131" i="10"/>
  <c r="G132" i="10"/>
  <c r="G133" i="10"/>
  <c r="G134" i="10"/>
  <c r="G135" i="10"/>
  <c r="G136" i="10"/>
  <c r="G137" i="10"/>
  <c r="G138" i="10"/>
  <c r="G139" i="10"/>
  <c r="G140" i="10"/>
  <c r="G141" i="10"/>
  <c r="G142" i="10"/>
  <c r="G143" i="10"/>
  <c r="G144" i="10"/>
  <c r="G145" i="10"/>
  <c r="G146" i="10"/>
  <c r="G147" i="10"/>
  <c r="G148" i="10"/>
  <c r="G149" i="10"/>
  <c r="G150" i="10"/>
  <c r="G151" i="10"/>
  <c r="G152" i="10"/>
  <c r="G153" i="10"/>
  <c r="G154" i="10"/>
  <c r="G155" i="10"/>
  <c r="G156" i="10"/>
  <c r="G157" i="10"/>
  <c r="G158" i="10"/>
  <c r="G159" i="10"/>
  <c r="G160" i="10"/>
  <c r="G161" i="10"/>
  <c r="G162" i="10"/>
  <c r="G163" i="10"/>
  <c r="G164" i="10"/>
  <c r="G165" i="10"/>
  <c r="G166" i="10"/>
  <c r="G167" i="10"/>
  <c r="G168" i="10"/>
  <c r="G169" i="10"/>
  <c r="G170" i="10"/>
  <c r="G171" i="10"/>
  <c r="G172" i="10"/>
  <c r="G173" i="10"/>
  <c r="G174" i="10"/>
  <c r="G175" i="10"/>
  <c r="G176" i="10"/>
  <c r="G177" i="10"/>
  <c r="G178" i="10"/>
  <c r="G179" i="10"/>
  <c r="G180" i="10"/>
  <c r="G181" i="10"/>
  <c r="G182" i="10"/>
  <c r="G183" i="10"/>
  <c r="G184" i="10"/>
  <c r="G185" i="10"/>
  <c r="G186" i="10"/>
  <c r="G187" i="10"/>
  <c r="G188" i="10"/>
  <c r="G189" i="10"/>
  <c r="G190" i="10"/>
  <c r="G191" i="10"/>
  <c r="G192" i="10"/>
  <c r="G193" i="10"/>
  <c r="G194" i="10"/>
  <c r="G195" i="10"/>
  <c r="G196" i="10"/>
  <c r="G197" i="10"/>
  <c r="G198" i="10"/>
  <c r="G199" i="10"/>
  <c r="G200" i="10"/>
  <c r="G201" i="10"/>
  <c r="G202" i="10"/>
  <c r="G203" i="10"/>
  <c r="G204" i="10"/>
  <c r="G205" i="10"/>
  <c r="G206" i="10"/>
  <c r="G207" i="10"/>
  <c r="G208" i="10"/>
  <c r="G209" i="10"/>
  <c r="G210" i="10"/>
  <c r="G211" i="10"/>
  <c r="G212" i="10"/>
  <c r="G213" i="10"/>
  <c r="G214" i="10"/>
  <c r="G215" i="10"/>
  <c r="G216" i="10"/>
  <c r="G217" i="10"/>
  <c r="G218" i="10"/>
  <c r="G219" i="10"/>
  <c r="G220" i="10"/>
  <c r="G221" i="10"/>
  <c r="G222" i="10"/>
  <c r="G223" i="10"/>
  <c r="G224" i="10"/>
  <c r="G225" i="10"/>
  <c r="G226" i="10"/>
  <c r="G227" i="10"/>
  <c r="G228" i="10"/>
  <c r="G229" i="10"/>
  <c r="G230" i="10"/>
  <c r="G231" i="10"/>
  <c r="G232" i="10"/>
  <c r="G233" i="10"/>
  <c r="G234" i="10"/>
  <c r="G235" i="10"/>
  <c r="G236" i="10"/>
  <c r="G237" i="10"/>
  <c r="G238" i="10"/>
  <c r="G239" i="10"/>
  <c r="G240" i="10"/>
  <c r="G241" i="10"/>
  <c r="G242" i="10"/>
  <c r="G243" i="10"/>
  <c r="G244" i="10"/>
  <c r="G245" i="10"/>
  <c r="G246" i="10"/>
  <c r="G247" i="10"/>
  <c r="G248" i="10"/>
  <c r="G249" i="10"/>
  <c r="G250" i="10"/>
  <c r="G251" i="10"/>
  <c r="G252" i="10"/>
  <c r="G253" i="10"/>
  <c r="G254" i="10"/>
  <c r="G255" i="10"/>
  <c r="G256" i="10"/>
  <c r="G257" i="10"/>
  <c r="G258" i="10"/>
  <c r="G259" i="10"/>
  <c r="G260" i="10"/>
  <c r="G261" i="10"/>
  <c r="G262" i="10"/>
  <c r="G263" i="10"/>
  <c r="G264" i="10"/>
  <c r="G265" i="10"/>
  <c r="G266" i="10"/>
  <c r="G267" i="10"/>
  <c r="G268" i="10"/>
  <c r="G269" i="10"/>
  <c r="G270" i="10"/>
  <c r="G271" i="10"/>
  <c r="G272" i="10"/>
  <c r="G273" i="10"/>
  <c r="G274" i="10"/>
  <c r="G275" i="10"/>
  <c r="G276" i="10"/>
  <c r="G277" i="10"/>
  <c r="G278" i="10"/>
  <c r="G279" i="10"/>
  <c r="G280" i="10"/>
  <c r="G281" i="10"/>
  <c r="G282" i="10"/>
  <c r="G283" i="10"/>
  <c r="G284" i="10"/>
  <c r="G285" i="10"/>
  <c r="G286" i="10"/>
  <c r="G287" i="10"/>
  <c r="G288" i="10"/>
  <c r="G289" i="10"/>
  <c r="G290" i="10"/>
  <c r="G291" i="10"/>
  <c r="G292" i="10"/>
  <c r="G293" i="10"/>
  <c r="G294" i="10"/>
  <c r="G295" i="10"/>
  <c r="G296" i="10"/>
  <c r="G297" i="10"/>
  <c r="G298" i="10"/>
  <c r="G299" i="10"/>
  <c r="G300" i="10"/>
  <c r="G301" i="10"/>
  <c r="G302" i="10"/>
  <c r="G303" i="10"/>
  <c r="G304" i="10"/>
  <c r="G305" i="10"/>
  <c r="G6" i="10"/>
  <c r="H5" i="10"/>
  <c r="C17" i="8"/>
  <c r="H6" i="8" s="1"/>
  <c r="B15" i="8"/>
  <c r="B10" i="8"/>
  <c r="B11" i="8"/>
  <c r="A8" i="3"/>
  <c r="L239" i="10" l="1"/>
  <c r="S239" i="10" s="1"/>
  <c r="L86" i="10"/>
  <c r="S86" i="10" s="1"/>
  <c r="L275" i="10"/>
  <c r="S275" i="10" s="1"/>
  <c r="L187" i="10"/>
  <c r="S187" i="10" s="1"/>
  <c r="L110" i="10"/>
  <c r="S110" i="10" s="1"/>
  <c r="L219" i="10"/>
  <c r="S219" i="10" s="1"/>
  <c r="L251" i="10"/>
  <c r="S251" i="10" s="1"/>
  <c r="L70" i="10"/>
  <c r="S70" i="10" s="1"/>
  <c r="C11" i="7"/>
  <c r="C9" i="7"/>
  <c r="S320" i="8"/>
  <c r="R319" i="8"/>
  <c r="S319" i="8" s="1"/>
  <c r="R318" i="8"/>
  <c r="S318" i="8" s="1"/>
  <c r="R323" i="8"/>
  <c r="S323" i="8" s="1"/>
  <c r="R305" i="8"/>
  <c r="R289" i="8"/>
  <c r="R281" i="8"/>
  <c r="R265" i="8"/>
  <c r="R249" i="8"/>
  <c r="R233" i="8"/>
  <c r="R225" i="8"/>
  <c r="R209" i="8"/>
  <c r="R201" i="8"/>
  <c r="R193" i="8"/>
  <c r="R185" i="8"/>
  <c r="R177" i="8"/>
  <c r="R169" i="8"/>
  <c r="R161" i="8"/>
  <c r="R153" i="8"/>
  <c r="R145" i="8"/>
  <c r="R137" i="8"/>
  <c r="R129" i="8"/>
  <c r="R121" i="8"/>
  <c r="R113" i="8"/>
  <c r="R105" i="8"/>
  <c r="R97" i="8"/>
  <c r="R89" i="8"/>
  <c r="R81" i="8"/>
  <c r="R73" i="8"/>
  <c r="R293" i="8"/>
  <c r="R93" i="8"/>
  <c r="R313" i="8"/>
  <c r="R297" i="8"/>
  <c r="R273" i="8"/>
  <c r="R257" i="8"/>
  <c r="R241" i="8"/>
  <c r="R217" i="8"/>
  <c r="R221" i="8"/>
  <c r="R205" i="8"/>
  <c r="R189" i="8"/>
  <c r="R157" i="8"/>
  <c r="R141" i="8"/>
  <c r="R125" i="8"/>
  <c r="R316" i="8"/>
  <c r="R308" i="8"/>
  <c r="R300" i="8"/>
  <c r="R292" i="8"/>
  <c r="R284" i="8"/>
  <c r="R276" i="8"/>
  <c r="R268" i="8"/>
  <c r="R260" i="8"/>
  <c r="R252" i="8"/>
  <c r="R244" i="8"/>
  <c r="R236" i="8"/>
  <c r="R228" i="8"/>
  <c r="R220" i="8"/>
  <c r="R212" i="8"/>
  <c r="R204" i="8"/>
  <c r="R196" i="8"/>
  <c r="R188" i="8"/>
  <c r="R180" i="8"/>
  <c r="R172" i="8"/>
  <c r="R164" i="8"/>
  <c r="R156" i="8"/>
  <c r="R148" i="8"/>
  <c r="R140" i="8"/>
  <c r="R132" i="8"/>
  <c r="R124" i="8"/>
  <c r="R116" i="8"/>
  <c r="R108" i="8"/>
  <c r="R100" i="8"/>
  <c r="R92" i="8"/>
  <c r="R76" i="8"/>
  <c r="R317" i="8"/>
  <c r="R71" i="8"/>
  <c r="R50" i="8"/>
  <c r="R58" i="8"/>
  <c r="R21" i="8"/>
  <c r="R38" i="8"/>
  <c r="R25" i="8"/>
  <c r="R22" i="8"/>
  <c r="R26" i="8"/>
  <c r="C10" i="7"/>
  <c r="Q322" i="8"/>
  <c r="J322" i="8" s="1"/>
  <c r="Q320" i="8"/>
  <c r="J320" i="8" s="1"/>
  <c r="Q318" i="8"/>
  <c r="J318" i="8" s="1"/>
  <c r="Q323" i="8"/>
  <c r="J323" i="8" s="1"/>
  <c r="Q321" i="8"/>
  <c r="J321" i="8" s="1"/>
  <c r="Q319" i="8"/>
  <c r="J319" i="8" s="1"/>
  <c r="O84" i="8"/>
  <c r="L269" i="10"/>
  <c r="S269" i="10" s="1"/>
  <c r="L285" i="10"/>
  <c r="S285" i="10" s="1"/>
  <c r="L304" i="10"/>
  <c r="S304" i="10" s="1"/>
  <c r="L303" i="10"/>
  <c r="S303" i="10" s="1"/>
  <c r="L271" i="10"/>
  <c r="S271" i="10" s="1"/>
  <c r="L247" i="10"/>
  <c r="S247" i="10" s="1"/>
  <c r="L215" i="10"/>
  <c r="S215" i="10" s="1"/>
  <c r="L207" i="10"/>
  <c r="S207" i="10" s="1"/>
  <c r="L183" i="10"/>
  <c r="S183" i="10" s="1"/>
  <c r="L175" i="10"/>
  <c r="S175" i="10" s="1"/>
  <c r="L302" i="10"/>
  <c r="S302" i="10" s="1"/>
  <c r="L134" i="10"/>
  <c r="S134" i="10" s="1"/>
  <c r="L126" i="10"/>
  <c r="S126" i="10" s="1"/>
  <c r="M6" i="10"/>
  <c r="T6" i="10" s="1"/>
  <c r="L283" i="10"/>
  <c r="S283" i="10" s="1"/>
  <c r="L54" i="10"/>
  <c r="S54" i="10" s="1"/>
  <c r="L118" i="10"/>
  <c r="S118" i="10" s="1"/>
  <c r="L259" i="10"/>
  <c r="S259" i="10" s="1"/>
  <c r="L237" i="10"/>
  <c r="S237" i="10" s="1"/>
  <c r="L227" i="10"/>
  <c r="S227" i="10" s="1"/>
  <c r="L205" i="10"/>
  <c r="S205" i="10" s="1"/>
  <c r="L195" i="10"/>
  <c r="S195" i="10" s="1"/>
  <c r="L38" i="10"/>
  <c r="S38" i="10" s="1"/>
  <c r="O301" i="10"/>
  <c r="V301" i="10" s="1"/>
  <c r="L243" i="10"/>
  <c r="S243" i="10" s="1"/>
  <c r="L211" i="10"/>
  <c r="S211" i="10" s="1"/>
  <c r="L179" i="10"/>
  <c r="S179" i="10" s="1"/>
  <c r="L305" i="10"/>
  <c r="S305" i="10" s="1"/>
  <c r="L289" i="10"/>
  <c r="S289" i="10" s="1"/>
  <c r="L273" i="10"/>
  <c r="S273" i="10" s="1"/>
  <c r="L257" i="10"/>
  <c r="S257" i="10" s="1"/>
  <c r="L241" i="10"/>
  <c r="S241" i="10" s="1"/>
  <c r="L225" i="10"/>
  <c r="S225" i="10" s="1"/>
  <c r="L209" i="10"/>
  <c r="S209" i="10" s="1"/>
  <c r="L193" i="10"/>
  <c r="S193" i="10" s="1"/>
  <c r="L177" i="10"/>
  <c r="S177" i="10" s="1"/>
  <c r="N291" i="10"/>
  <c r="U291" i="10" s="1"/>
  <c r="O291" i="10"/>
  <c r="V291" i="10" s="1"/>
  <c r="M291" i="10"/>
  <c r="T291" i="10" s="1"/>
  <c r="N279" i="10"/>
  <c r="U279" i="10" s="1"/>
  <c r="O279" i="10"/>
  <c r="V279" i="10" s="1"/>
  <c r="M279" i="10"/>
  <c r="T279" i="10" s="1"/>
  <c r="L268" i="10"/>
  <c r="S268" i="10" s="1"/>
  <c r="M268" i="10"/>
  <c r="T268" i="10" s="1"/>
  <c r="N268" i="10"/>
  <c r="U268" i="10" s="1"/>
  <c r="O268" i="10"/>
  <c r="V268" i="10" s="1"/>
  <c r="L258" i="10"/>
  <c r="S258" i="10" s="1"/>
  <c r="M258" i="10"/>
  <c r="T258" i="10" s="1"/>
  <c r="N258" i="10"/>
  <c r="U258" i="10" s="1"/>
  <c r="O258" i="10"/>
  <c r="V258" i="10" s="1"/>
  <c r="L246" i="10"/>
  <c r="S246" i="10" s="1"/>
  <c r="M246" i="10"/>
  <c r="T246" i="10" s="1"/>
  <c r="N246" i="10"/>
  <c r="U246" i="10" s="1"/>
  <c r="O246" i="10"/>
  <c r="V246" i="10" s="1"/>
  <c r="L236" i="10"/>
  <c r="S236" i="10" s="1"/>
  <c r="M236" i="10"/>
  <c r="T236" i="10" s="1"/>
  <c r="N236" i="10"/>
  <c r="U236" i="10" s="1"/>
  <c r="O236" i="10"/>
  <c r="V236" i="10" s="1"/>
  <c r="L226" i="10"/>
  <c r="S226" i="10" s="1"/>
  <c r="M226" i="10"/>
  <c r="T226" i="10" s="1"/>
  <c r="N226" i="10"/>
  <c r="U226" i="10" s="1"/>
  <c r="O226" i="10"/>
  <c r="V226" i="10" s="1"/>
  <c r="L214" i="10"/>
  <c r="S214" i="10" s="1"/>
  <c r="M214" i="10"/>
  <c r="T214" i="10" s="1"/>
  <c r="N214" i="10"/>
  <c r="U214" i="10" s="1"/>
  <c r="O214" i="10"/>
  <c r="V214" i="10" s="1"/>
  <c r="L204" i="10"/>
  <c r="S204" i="10" s="1"/>
  <c r="M204" i="10"/>
  <c r="T204" i="10" s="1"/>
  <c r="N204" i="10"/>
  <c r="U204" i="10" s="1"/>
  <c r="O204" i="10"/>
  <c r="V204" i="10" s="1"/>
  <c r="L194" i="10"/>
  <c r="S194" i="10" s="1"/>
  <c r="M194" i="10"/>
  <c r="T194" i="10" s="1"/>
  <c r="N194" i="10"/>
  <c r="U194" i="10" s="1"/>
  <c r="O194" i="10"/>
  <c r="V194" i="10" s="1"/>
  <c r="L182" i="10"/>
  <c r="S182" i="10" s="1"/>
  <c r="M182" i="10"/>
  <c r="T182" i="10" s="1"/>
  <c r="N182" i="10"/>
  <c r="U182" i="10" s="1"/>
  <c r="O182" i="10"/>
  <c r="V182" i="10" s="1"/>
  <c r="O172" i="10"/>
  <c r="V172" i="10" s="1"/>
  <c r="L172" i="10"/>
  <c r="S172" i="10" s="1"/>
  <c r="M172" i="10"/>
  <c r="T172" i="10" s="1"/>
  <c r="N162" i="10"/>
  <c r="U162" i="10" s="1"/>
  <c r="O162" i="10"/>
  <c r="V162" i="10" s="1"/>
  <c r="L162" i="10"/>
  <c r="S162" i="10" s="1"/>
  <c r="M162" i="10"/>
  <c r="T162" i="10" s="1"/>
  <c r="N150" i="10"/>
  <c r="U150" i="10" s="1"/>
  <c r="O150" i="10"/>
  <c r="V150" i="10" s="1"/>
  <c r="M150" i="10"/>
  <c r="T150" i="10" s="1"/>
  <c r="N140" i="10"/>
  <c r="U140" i="10" s="1"/>
  <c r="O140" i="10"/>
  <c r="V140" i="10" s="1"/>
  <c r="L140" i="10"/>
  <c r="S140" i="10" s="1"/>
  <c r="M140" i="10"/>
  <c r="T140" i="10" s="1"/>
  <c r="N130" i="10"/>
  <c r="U130" i="10" s="1"/>
  <c r="O130" i="10"/>
  <c r="V130" i="10" s="1"/>
  <c r="L130" i="10"/>
  <c r="S130" i="10" s="1"/>
  <c r="M130" i="10"/>
  <c r="T130" i="10" s="1"/>
  <c r="L109" i="10"/>
  <c r="S109" i="10" s="1"/>
  <c r="M109" i="10"/>
  <c r="T109" i="10" s="1"/>
  <c r="N109" i="10"/>
  <c r="U109" i="10" s="1"/>
  <c r="O109" i="10"/>
  <c r="V109" i="10" s="1"/>
  <c r="N98" i="10"/>
  <c r="U98" i="10" s="1"/>
  <c r="O98" i="10"/>
  <c r="V98" i="10" s="1"/>
  <c r="L98" i="10"/>
  <c r="S98" i="10" s="1"/>
  <c r="M98" i="10"/>
  <c r="T98" i="10" s="1"/>
  <c r="L85" i="10"/>
  <c r="S85" i="10" s="1"/>
  <c r="M85" i="10"/>
  <c r="T85" i="10" s="1"/>
  <c r="N85" i="10"/>
  <c r="U85" i="10" s="1"/>
  <c r="O85" i="10"/>
  <c r="V85" i="10" s="1"/>
  <c r="N74" i="10"/>
  <c r="U74" i="10" s="1"/>
  <c r="O74" i="10"/>
  <c r="V74" i="10" s="1"/>
  <c r="L74" i="10"/>
  <c r="S74" i="10" s="1"/>
  <c r="M74" i="10"/>
  <c r="T74" i="10" s="1"/>
  <c r="N62" i="10"/>
  <c r="U62" i="10" s="1"/>
  <c r="O62" i="10"/>
  <c r="V62" i="10" s="1"/>
  <c r="M62" i="10"/>
  <c r="T62" i="10" s="1"/>
  <c r="N50" i="10"/>
  <c r="U50" i="10" s="1"/>
  <c r="O50" i="10"/>
  <c r="V50" i="10" s="1"/>
  <c r="L50" i="10"/>
  <c r="S50" i="10" s="1"/>
  <c r="M50" i="10"/>
  <c r="T50" i="10" s="1"/>
  <c r="L37" i="10"/>
  <c r="S37" i="10" s="1"/>
  <c r="M37" i="10"/>
  <c r="T37" i="10" s="1"/>
  <c r="N37" i="10"/>
  <c r="U37" i="10" s="1"/>
  <c r="O37" i="10"/>
  <c r="V37" i="10" s="1"/>
  <c r="L23" i="10"/>
  <c r="S23" i="10" s="1"/>
  <c r="M23" i="10"/>
  <c r="T23" i="10" s="1"/>
  <c r="N23" i="10"/>
  <c r="U23" i="10" s="1"/>
  <c r="O23" i="10"/>
  <c r="V23" i="10" s="1"/>
  <c r="N12" i="10"/>
  <c r="U12" i="10" s="1"/>
  <c r="O12" i="10"/>
  <c r="V12" i="10" s="1"/>
  <c r="L12" i="10"/>
  <c r="S12" i="10" s="1"/>
  <c r="M12" i="10"/>
  <c r="T12" i="10" s="1"/>
  <c r="N116" i="10"/>
  <c r="U116" i="10" s="1"/>
  <c r="O116" i="10"/>
  <c r="V116" i="10" s="1"/>
  <c r="L116" i="10"/>
  <c r="S116" i="10" s="1"/>
  <c r="M116" i="10"/>
  <c r="T116" i="10" s="1"/>
  <c r="O305" i="10"/>
  <c r="V305" i="10" s="1"/>
  <c r="O303" i="10"/>
  <c r="V303" i="10" s="1"/>
  <c r="N301" i="10"/>
  <c r="U301" i="10" s="1"/>
  <c r="L291" i="10"/>
  <c r="S291" i="10" s="1"/>
  <c r="T5" i="10"/>
  <c r="M5" i="10"/>
  <c r="Y5" i="10" s="1"/>
  <c r="L290" i="10"/>
  <c r="S290" i="10" s="1"/>
  <c r="M290" i="10"/>
  <c r="T290" i="10" s="1"/>
  <c r="N290" i="10"/>
  <c r="U290" i="10" s="1"/>
  <c r="O290" i="10"/>
  <c r="V290" i="10" s="1"/>
  <c r="L278" i="10"/>
  <c r="S278" i="10" s="1"/>
  <c r="M278" i="10"/>
  <c r="T278" i="10" s="1"/>
  <c r="N278" i="10"/>
  <c r="U278" i="10" s="1"/>
  <c r="O278" i="10"/>
  <c r="V278" i="10" s="1"/>
  <c r="N267" i="10"/>
  <c r="U267" i="10" s="1"/>
  <c r="O267" i="10"/>
  <c r="V267" i="10" s="1"/>
  <c r="M267" i="10"/>
  <c r="T267" i="10" s="1"/>
  <c r="N255" i="10"/>
  <c r="U255" i="10" s="1"/>
  <c r="O255" i="10"/>
  <c r="V255" i="10" s="1"/>
  <c r="M255" i="10"/>
  <c r="T255" i="10" s="1"/>
  <c r="N245" i="10"/>
  <c r="U245" i="10" s="1"/>
  <c r="O245" i="10"/>
  <c r="V245" i="10" s="1"/>
  <c r="M245" i="10"/>
  <c r="T245" i="10" s="1"/>
  <c r="N235" i="10"/>
  <c r="U235" i="10" s="1"/>
  <c r="O235" i="10"/>
  <c r="V235" i="10" s="1"/>
  <c r="M235" i="10"/>
  <c r="T235" i="10" s="1"/>
  <c r="N223" i="10"/>
  <c r="U223" i="10" s="1"/>
  <c r="O223" i="10"/>
  <c r="V223" i="10" s="1"/>
  <c r="M223" i="10"/>
  <c r="T223" i="10" s="1"/>
  <c r="N213" i="10"/>
  <c r="U213" i="10" s="1"/>
  <c r="O213" i="10"/>
  <c r="V213" i="10" s="1"/>
  <c r="M213" i="10"/>
  <c r="T213" i="10" s="1"/>
  <c r="N203" i="10"/>
  <c r="U203" i="10" s="1"/>
  <c r="O203" i="10"/>
  <c r="V203" i="10" s="1"/>
  <c r="M203" i="10"/>
  <c r="T203" i="10" s="1"/>
  <c r="N191" i="10"/>
  <c r="U191" i="10" s="1"/>
  <c r="O191" i="10"/>
  <c r="V191" i="10" s="1"/>
  <c r="M191" i="10"/>
  <c r="T191" i="10" s="1"/>
  <c r="N181" i="10"/>
  <c r="U181" i="10" s="1"/>
  <c r="O181" i="10"/>
  <c r="V181" i="10" s="1"/>
  <c r="M181" i="10"/>
  <c r="T181" i="10" s="1"/>
  <c r="L171" i="10"/>
  <c r="S171" i="10" s="1"/>
  <c r="M171" i="10"/>
  <c r="T171" i="10" s="1"/>
  <c r="N171" i="10"/>
  <c r="U171" i="10" s="1"/>
  <c r="O171" i="10"/>
  <c r="V171" i="10" s="1"/>
  <c r="L159" i="10"/>
  <c r="S159" i="10" s="1"/>
  <c r="M159" i="10"/>
  <c r="T159" i="10" s="1"/>
  <c r="N159" i="10"/>
  <c r="U159" i="10" s="1"/>
  <c r="O159" i="10"/>
  <c r="V159" i="10" s="1"/>
  <c r="L149" i="10"/>
  <c r="S149" i="10" s="1"/>
  <c r="M149" i="10"/>
  <c r="T149" i="10" s="1"/>
  <c r="N149" i="10"/>
  <c r="U149" i="10" s="1"/>
  <c r="O149" i="10"/>
  <c r="V149" i="10" s="1"/>
  <c r="L139" i="10"/>
  <c r="S139" i="10" s="1"/>
  <c r="M139" i="10"/>
  <c r="T139" i="10" s="1"/>
  <c r="N139" i="10"/>
  <c r="U139" i="10" s="1"/>
  <c r="O139" i="10"/>
  <c r="V139" i="10" s="1"/>
  <c r="L127" i="10"/>
  <c r="S127" i="10" s="1"/>
  <c r="M127" i="10"/>
  <c r="T127" i="10" s="1"/>
  <c r="N127" i="10"/>
  <c r="U127" i="10" s="1"/>
  <c r="O127" i="10"/>
  <c r="V127" i="10" s="1"/>
  <c r="N108" i="10"/>
  <c r="U108" i="10" s="1"/>
  <c r="O108" i="10"/>
  <c r="V108" i="10" s="1"/>
  <c r="L108" i="10"/>
  <c r="S108" i="10" s="1"/>
  <c r="M108" i="10"/>
  <c r="T108" i="10" s="1"/>
  <c r="L95" i="10"/>
  <c r="S95" i="10" s="1"/>
  <c r="M95" i="10"/>
  <c r="T95" i="10" s="1"/>
  <c r="N95" i="10"/>
  <c r="U95" i="10" s="1"/>
  <c r="O95" i="10"/>
  <c r="V95" i="10" s="1"/>
  <c r="N84" i="10"/>
  <c r="U84" i="10" s="1"/>
  <c r="O84" i="10"/>
  <c r="V84" i="10" s="1"/>
  <c r="L84" i="10"/>
  <c r="S84" i="10" s="1"/>
  <c r="M84" i="10"/>
  <c r="T84" i="10" s="1"/>
  <c r="L71" i="10"/>
  <c r="S71" i="10" s="1"/>
  <c r="M71" i="10"/>
  <c r="T71" i="10" s="1"/>
  <c r="N71" i="10"/>
  <c r="U71" i="10" s="1"/>
  <c r="O71" i="10"/>
  <c r="V71" i="10" s="1"/>
  <c r="L61" i="10"/>
  <c r="S61" i="10" s="1"/>
  <c r="M61" i="10"/>
  <c r="T61" i="10" s="1"/>
  <c r="N61" i="10"/>
  <c r="U61" i="10" s="1"/>
  <c r="O61" i="10"/>
  <c r="V61" i="10" s="1"/>
  <c r="L47" i="10"/>
  <c r="S47" i="10" s="1"/>
  <c r="M47" i="10"/>
  <c r="T47" i="10" s="1"/>
  <c r="N47" i="10"/>
  <c r="U47" i="10" s="1"/>
  <c r="O47" i="10"/>
  <c r="V47" i="10" s="1"/>
  <c r="N36" i="10"/>
  <c r="U36" i="10" s="1"/>
  <c r="O36" i="10"/>
  <c r="V36" i="10" s="1"/>
  <c r="L36" i="10"/>
  <c r="S36" i="10" s="1"/>
  <c r="M36" i="10"/>
  <c r="T36" i="10" s="1"/>
  <c r="N22" i="10"/>
  <c r="U22" i="10" s="1"/>
  <c r="O22" i="10"/>
  <c r="V22" i="10" s="1"/>
  <c r="M22" i="10"/>
  <c r="T22" i="10" s="1"/>
  <c r="L11" i="10"/>
  <c r="S11" i="10" s="1"/>
  <c r="M11" i="10"/>
  <c r="T11" i="10" s="1"/>
  <c r="N11" i="10"/>
  <c r="U11" i="10" s="1"/>
  <c r="O11" i="10"/>
  <c r="V11" i="10" s="1"/>
  <c r="L107" i="10"/>
  <c r="S107" i="10" s="1"/>
  <c r="M107" i="10"/>
  <c r="T107" i="10" s="1"/>
  <c r="N107" i="10"/>
  <c r="U107" i="10" s="1"/>
  <c r="O107" i="10"/>
  <c r="V107" i="10" s="1"/>
  <c r="L91" i="10"/>
  <c r="S91" i="10" s="1"/>
  <c r="M91" i="10"/>
  <c r="T91" i="10" s="1"/>
  <c r="N91" i="10"/>
  <c r="U91" i="10" s="1"/>
  <c r="O91" i="10"/>
  <c r="V91" i="10" s="1"/>
  <c r="L83" i="10"/>
  <c r="S83" i="10" s="1"/>
  <c r="M83" i="10"/>
  <c r="T83" i="10" s="1"/>
  <c r="N83" i="10"/>
  <c r="U83" i="10" s="1"/>
  <c r="O83" i="10"/>
  <c r="V83" i="10" s="1"/>
  <c r="L59" i="10"/>
  <c r="S59" i="10" s="1"/>
  <c r="M59" i="10"/>
  <c r="T59" i="10" s="1"/>
  <c r="N59" i="10"/>
  <c r="U59" i="10" s="1"/>
  <c r="O59" i="10"/>
  <c r="V59" i="10" s="1"/>
  <c r="L43" i="10"/>
  <c r="S43" i="10" s="1"/>
  <c r="M43" i="10"/>
  <c r="T43" i="10" s="1"/>
  <c r="N43" i="10"/>
  <c r="U43" i="10" s="1"/>
  <c r="O43" i="10"/>
  <c r="V43" i="10" s="1"/>
  <c r="L35" i="10"/>
  <c r="S35" i="10" s="1"/>
  <c r="M35" i="10"/>
  <c r="T35" i="10" s="1"/>
  <c r="N35" i="10"/>
  <c r="U35" i="10" s="1"/>
  <c r="O35" i="10"/>
  <c r="V35" i="10" s="1"/>
  <c r="L27" i="10"/>
  <c r="S27" i="10" s="1"/>
  <c r="M27" i="10"/>
  <c r="T27" i="10" s="1"/>
  <c r="N27" i="10"/>
  <c r="U27" i="10" s="1"/>
  <c r="O27" i="10"/>
  <c r="V27" i="10" s="1"/>
  <c r="N299" i="10"/>
  <c r="U299" i="10" s="1"/>
  <c r="O299" i="10"/>
  <c r="V299" i="10" s="1"/>
  <c r="L123" i="10"/>
  <c r="S123" i="10" s="1"/>
  <c r="M123" i="10"/>
  <c r="T123" i="10" s="1"/>
  <c r="N123" i="10"/>
  <c r="U123" i="10" s="1"/>
  <c r="O123" i="10"/>
  <c r="V123" i="10" s="1"/>
  <c r="L115" i="10"/>
  <c r="S115" i="10" s="1"/>
  <c r="M115" i="10"/>
  <c r="T115" i="10" s="1"/>
  <c r="N115" i="10"/>
  <c r="U115" i="10" s="1"/>
  <c r="O115" i="10"/>
  <c r="V115" i="10" s="1"/>
  <c r="N305" i="10"/>
  <c r="U305" i="10" s="1"/>
  <c r="N303" i="10"/>
  <c r="U303" i="10" s="1"/>
  <c r="M301" i="10"/>
  <c r="T301" i="10" s="1"/>
  <c r="L62" i="10"/>
  <c r="S62" i="10" s="1"/>
  <c r="L300" i="10"/>
  <c r="S300" i="10" s="1"/>
  <c r="M300" i="10"/>
  <c r="T300" i="10" s="1"/>
  <c r="N300" i="10"/>
  <c r="U300" i="10" s="1"/>
  <c r="O300" i="10"/>
  <c r="V300" i="10" s="1"/>
  <c r="N287" i="10"/>
  <c r="U287" i="10" s="1"/>
  <c r="O287" i="10"/>
  <c r="V287" i="10" s="1"/>
  <c r="M287" i="10"/>
  <c r="T287" i="10" s="1"/>
  <c r="N277" i="10"/>
  <c r="U277" i="10" s="1"/>
  <c r="O277" i="10"/>
  <c r="V277" i="10" s="1"/>
  <c r="M277" i="10"/>
  <c r="T277" i="10" s="1"/>
  <c r="L266" i="10"/>
  <c r="S266" i="10" s="1"/>
  <c r="M266" i="10"/>
  <c r="T266" i="10" s="1"/>
  <c r="N266" i="10"/>
  <c r="U266" i="10" s="1"/>
  <c r="O266" i="10"/>
  <c r="V266" i="10" s="1"/>
  <c r="L254" i="10"/>
  <c r="S254" i="10" s="1"/>
  <c r="M254" i="10"/>
  <c r="T254" i="10" s="1"/>
  <c r="N254" i="10"/>
  <c r="U254" i="10" s="1"/>
  <c r="O254" i="10"/>
  <c r="V254" i="10" s="1"/>
  <c r="L244" i="10"/>
  <c r="S244" i="10" s="1"/>
  <c r="M244" i="10"/>
  <c r="T244" i="10" s="1"/>
  <c r="N244" i="10"/>
  <c r="U244" i="10" s="1"/>
  <c r="O244" i="10"/>
  <c r="V244" i="10" s="1"/>
  <c r="L234" i="10"/>
  <c r="S234" i="10" s="1"/>
  <c r="M234" i="10"/>
  <c r="T234" i="10" s="1"/>
  <c r="N234" i="10"/>
  <c r="U234" i="10" s="1"/>
  <c r="O234" i="10"/>
  <c r="V234" i="10" s="1"/>
  <c r="L222" i="10"/>
  <c r="S222" i="10" s="1"/>
  <c r="M222" i="10"/>
  <c r="T222" i="10" s="1"/>
  <c r="N222" i="10"/>
  <c r="U222" i="10" s="1"/>
  <c r="O222" i="10"/>
  <c r="V222" i="10" s="1"/>
  <c r="L212" i="10"/>
  <c r="S212" i="10" s="1"/>
  <c r="M212" i="10"/>
  <c r="T212" i="10" s="1"/>
  <c r="N212" i="10"/>
  <c r="U212" i="10" s="1"/>
  <c r="O212" i="10"/>
  <c r="V212" i="10" s="1"/>
  <c r="L202" i="10"/>
  <c r="S202" i="10" s="1"/>
  <c r="M202" i="10"/>
  <c r="T202" i="10" s="1"/>
  <c r="N202" i="10"/>
  <c r="U202" i="10" s="1"/>
  <c r="O202" i="10"/>
  <c r="V202" i="10" s="1"/>
  <c r="L190" i="10"/>
  <c r="S190" i="10" s="1"/>
  <c r="M190" i="10"/>
  <c r="T190" i="10" s="1"/>
  <c r="N190" i="10"/>
  <c r="U190" i="10" s="1"/>
  <c r="O190" i="10"/>
  <c r="V190" i="10" s="1"/>
  <c r="L180" i="10"/>
  <c r="S180" i="10" s="1"/>
  <c r="M180" i="10"/>
  <c r="T180" i="10" s="1"/>
  <c r="N180" i="10"/>
  <c r="U180" i="10" s="1"/>
  <c r="O180" i="10"/>
  <c r="V180" i="10" s="1"/>
  <c r="N170" i="10"/>
  <c r="U170" i="10" s="1"/>
  <c r="O170" i="10"/>
  <c r="V170" i="10" s="1"/>
  <c r="L170" i="10"/>
  <c r="S170" i="10" s="1"/>
  <c r="M170" i="10"/>
  <c r="T170" i="10" s="1"/>
  <c r="N158" i="10"/>
  <c r="U158" i="10" s="1"/>
  <c r="O158" i="10"/>
  <c r="V158" i="10" s="1"/>
  <c r="M158" i="10"/>
  <c r="T158" i="10" s="1"/>
  <c r="N148" i="10"/>
  <c r="U148" i="10" s="1"/>
  <c r="O148" i="10"/>
  <c r="V148" i="10" s="1"/>
  <c r="L148" i="10"/>
  <c r="S148" i="10" s="1"/>
  <c r="M148" i="10"/>
  <c r="T148" i="10" s="1"/>
  <c r="N138" i="10"/>
  <c r="U138" i="10" s="1"/>
  <c r="O138" i="10"/>
  <c r="V138" i="10" s="1"/>
  <c r="L138" i="10"/>
  <c r="S138" i="10" s="1"/>
  <c r="M138" i="10"/>
  <c r="T138" i="10" s="1"/>
  <c r="N126" i="10"/>
  <c r="U126" i="10" s="1"/>
  <c r="O126" i="10"/>
  <c r="V126" i="10" s="1"/>
  <c r="M126" i="10"/>
  <c r="T126" i="10" s="1"/>
  <c r="N106" i="10"/>
  <c r="U106" i="10" s="1"/>
  <c r="O106" i="10"/>
  <c r="V106" i="10" s="1"/>
  <c r="L106" i="10"/>
  <c r="S106" i="10" s="1"/>
  <c r="M106" i="10"/>
  <c r="T106" i="10" s="1"/>
  <c r="N94" i="10"/>
  <c r="U94" i="10" s="1"/>
  <c r="O94" i="10"/>
  <c r="V94" i="10" s="1"/>
  <c r="M94" i="10"/>
  <c r="T94" i="10" s="1"/>
  <c r="N82" i="10"/>
  <c r="U82" i="10" s="1"/>
  <c r="O82" i="10"/>
  <c r="V82" i="10" s="1"/>
  <c r="L82" i="10"/>
  <c r="S82" i="10" s="1"/>
  <c r="M82" i="10"/>
  <c r="T82" i="10" s="1"/>
  <c r="N70" i="10"/>
  <c r="U70" i="10" s="1"/>
  <c r="O70" i="10"/>
  <c r="V70" i="10" s="1"/>
  <c r="M70" i="10"/>
  <c r="T70" i="10" s="1"/>
  <c r="N60" i="10"/>
  <c r="U60" i="10" s="1"/>
  <c r="O60" i="10"/>
  <c r="V60" i="10" s="1"/>
  <c r="L60" i="10"/>
  <c r="S60" i="10" s="1"/>
  <c r="M60" i="10"/>
  <c r="T60" i="10" s="1"/>
  <c r="N46" i="10"/>
  <c r="U46" i="10" s="1"/>
  <c r="O46" i="10"/>
  <c r="V46" i="10" s="1"/>
  <c r="M46" i="10"/>
  <c r="T46" i="10" s="1"/>
  <c r="N34" i="10"/>
  <c r="U34" i="10" s="1"/>
  <c r="O34" i="10"/>
  <c r="V34" i="10" s="1"/>
  <c r="L34" i="10"/>
  <c r="S34" i="10" s="1"/>
  <c r="M34" i="10"/>
  <c r="T34" i="10" s="1"/>
  <c r="L21" i="10"/>
  <c r="S21" i="10" s="1"/>
  <c r="M21" i="10"/>
  <c r="T21" i="10" s="1"/>
  <c r="N21" i="10"/>
  <c r="U21" i="10" s="1"/>
  <c r="O21" i="10"/>
  <c r="V21" i="10" s="1"/>
  <c r="N10" i="10"/>
  <c r="U10" i="10" s="1"/>
  <c r="O10" i="10"/>
  <c r="V10" i="10" s="1"/>
  <c r="L10" i="10"/>
  <c r="S10" i="10" s="1"/>
  <c r="M10" i="10"/>
  <c r="T10" i="10" s="1"/>
  <c r="L282" i="10"/>
  <c r="S282" i="10" s="1"/>
  <c r="M282" i="10"/>
  <c r="T282" i="10" s="1"/>
  <c r="N282" i="10"/>
  <c r="U282" i="10" s="1"/>
  <c r="O282" i="10"/>
  <c r="V282" i="10" s="1"/>
  <c r="L274" i="10"/>
  <c r="S274" i="10" s="1"/>
  <c r="M274" i="10"/>
  <c r="T274" i="10" s="1"/>
  <c r="N274" i="10"/>
  <c r="U274" i="10" s="1"/>
  <c r="O274" i="10"/>
  <c r="V274" i="10" s="1"/>
  <c r="N122" i="10"/>
  <c r="U122" i="10" s="1"/>
  <c r="O122" i="10"/>
  <c r="V122" i="10" s="1"/>
  <c r="L122" i="10"/>
  <c r="S122" i="10" s="1"/>
  <c r="M122" i="10"/>
  <c r="T122" i="10" s="1"/>
  <c r="N114" i="10"/>
  <c r="U114" i="10" s="1"/>
  <c r="O114" i="10"/>
  <c r="V114" i="10" s="1"/>
  <c r="L114" i="10"/>
  <c r="S114" i="10" s="1"/>
  <c r="M114" i="10"/>
  <c r="T114" i="10" s="1"/>
  <c r="M305" i="10"/>
  <c r="T305" i="10" s="1"/>
  <c r="M303" i="10"/>
  <c r="T303" i="10" s="1"/>
  <c r="L301" i="10"/>
  <c r="S301" i="10" s="1"/>
  <c r="L287" i="10"/>
  <c r="S287" i="10" s="1"/>
  <c r="L255" i="10"/>
  <c r="S255" i="10" s="1"/>
  <c r="L223" i="10"/>
  <c r="S223" i="10" s="1"/>
  <c r="L191" i="10"/>
  <c r="S191" i="10" s="1"/>
  <c r="L298" i="10"/>
  <c r="S298" i="10" s="1"/>
  <c r="M298" i="10"/>
  <c r="T298" i="10" s="1"/>
  <c r="N298" i="10"/>
  <c r="U298" i="10" s="1"/>
  <c r="O298" i="10"/>
  <c r="V298" i="10" s="1"/>
  <c r="L286" i="10"/>
  <c r="S286" i="10" s="1"/>
  <c r="M286" i="10"/>
  <c r="T286" i="10" s="1"/>
  <c r="N286" i="10"/>
  <c r="U286" i="10" s="1"/>
  <c r="O286" i="10"/>
  <c r="V286" i="10" s="1"/>
  <c r="L276" i="10"/>
  <c r="S276" i="10" s="1"/>
  <c r="M276" i="10"/>
  <c r="T276" i="10" s="1"/>
  <c r="N276" i="10"/>
  <c r="U276" i="10" s="1"/>
  <c r="O276" i="10"/>
  <c r="V276" i="10" s="1"/>
  <c r="N263" i="10"/>
  <c r="U263" i="10" s="1"/>
  <c r="O263" i="10"/>
  <c r="V263" i="10" s="1"/>
  <c r="M263" i="10"/>
  <c r="T263" i="10" s="1"/>
  <c r="N253" i="10"/>
  <c r="U253" i="10" s="1"/>
  <c r="O253" i="10"/>
  <c r="V253" i="10" s="1"/>
  <c r="M253" i="10"/>
  <c r="T253" i="10" s="1"/>
  <c r="N243" i="10"/>
  <c r="U243" i="10" s="1"/>
  <c r="O243" i="10"/>
  <c r="V243" i="10" s="1"/>
  <c r="M243" i="10"/>
  <c r="T243" i="10" s="1"/>
  <c r="N231" i="10"/>
  <c r="U231" i="10" s="1"/>
  <c r="O231" i="10"/>
  <c r="V231" i="10" s="1"/>
  <c r="M231" i="10"/>
  <c r="T231" i="10" s="1"/>
  <c r="N221" i="10"/>
  <c r="U221" i="10" s="1"/>
  <c r="O221" i="10"/>
  <c r="V221" i="10" s="1"/>
  <c r="M221" i="10"/>
  <c r="T221" i="10" s="1"/>
  <c r="N211" i="10"/>
  <c r="U211" i="10" s="1"/>
  <c r="O211" i="10"/>
  <c r="V211" i="10" s="1"/>
  <c r="M211" i="10"/>
  <c r="T211" i="10" s="1"/>
  <c r="N199" i="10"/>
  <c r="U199" i="10" s="1"/>
  <c r="O199" i="10"/>
  <c r="V199" i="10" s="1"/>
  <c r="M199" i="10"/>
  <c r="T199" i="10" s="1"/>
  <c r="N189" i="10"/>
  <c r="U189" i="10" s="1"/>
  <c r="O189" i="10"/>
  <c r="V189" i="10" s="1"/>
  <c r="M189" i="10"/>
  <c r="T189" i="10" s="1"/>
  <c r="N179" i="10"/>
  <c r="U179" i="10" s="1"/>
  <c r="O179" i="10"/>
  <c r="V179" i="10" s="1"/>
  <c r="M179" i="10"/>
  <c r="T179" i="10" s="1"/>
  <c r="L167" i="10"/>
  <c r="S167" i="10" s="1"/>
  <c r="M167" i="10"/>
  <c r="T167" i="10" s="1"/>
  <c r="N167" i="10"/>
  <c r="U167" i="10" s="1"/>
  <c r="O167" i="10"/>
  <c r="V167" i="10" s="1"/>
  <c r="L157" i="10"/>
  <c r="S157" i="10" s="1"/>
  <c r="M157" i="10"/>
  <c r="T157" i="10" s="1"/>
  <c r="N157" i="10"/>
  <c r="U157" i="10" s="1"/>
  <c r="O157" i="10"/>
  <c r="V157" i="10" s="1"/>
  <c r="L147" i="10"/>
  <c r="S147" i="10" s="1"/>
  <c r="M147" i="10"/>
  <c r="T147" i="10" s="1"/>
  <c r="N147" i="10"/>
  <c r="U147" i="10" s="1"/>
  <c r="O147" i="10"/>
  <c r="V147" i="10" s="1"/>
  <c r="L135" i="10"/>
  <c r="S135" i="10" s="1"/>
  <c r="M135" i="10"/>
  <c r="T135" i="10" s="1"/>
  <c r="N135" i="10"/>
  <c r="U135" i="10" s="1"/>
  <c r="O135" i="10"/>
  <c r="V135" i="10" s="1"/>
  <c r="L125" i="10"/>
  <c r="S125" i="10" s="1"/>
  <c r="M125" i="10"/>
  <c r="T125" i="10" s="1"/>
  <c r="N125" i="10"/>
  <c r="U125" i="10" s="1"/>
  <c r="O125" i="10"/>
  <c r="V125" i="10" s="1"/>
  <c r="L103" i="10"/>
  <c r="S103" i="10" s="1"/>
  <c r="M103" i="10"/>
  <c r="T103" i="10" s="1"/>
  <c r="N103" i="10"/>
  <c r="U103" i="10" s="1"/>
  <c r="O103" i="10"/>
  <c r="V103" i="10" s="1"/>
  <c r="L93" i="10"/>
  <c r="S93" i="10" s="1"/>
  <c r="M93" i="10"/>
  <c r="T93" i="10" s="1"/>
  <c r="N93" i="10"/>
  <c r="U93" i="10" s="1"/>
  <c r="O93" i="10"/>
  <c r="V93" i="10" s="1"/>
  <c r="L79" i="10"/>
  <c r="S79" i="10" s="1"/>
  <c r="M79" i="10"/>
  <c r="T79" i="10" s="1"/>
  <c r="N79" i="10"/>
  <c r="U79" i="10" s="1"/>
  <c r="O79" i="10"/>
  <c r="V79" i="10" s="1"/>
  <c r="L69" i="10"/>
  <c r="S69" i="10" s="1"/>
  <c r="M69" i="10"/>
  <c r="T69" i="10" s="1"/>
  <c r="N69" i="10"/>
  <c r="U69" i="10" s="1"/>
  <c r="O69" i="10"/>
  <c r="V69" i="10" s="1"/>
  <c r="N58" i="10"/>
  <c r="U58" i="10" s="1"/>
  <c r="O58" i="10"/>
  <c r="V58" i="10" s="1"/>
  <c r="L58" i="10"/>
  <c r="S58" i="10" s="1"/>
  <c r="M58" i="10"/>
  <c r="T58" i="10" s="1"/>
  <c r="L45" i="10"/>
  <c r="S45" i="10" s="1"/>
  <c r="M45" i="10"/>
  <c r="T45" i="10" s="1"/>
  <c r="N45" i="10"/>
  <c r="U45" i="10" s="1"/>
  <c r="O45" i="10"/>
  <c r="V45" i="10" s="1"/>
  <c r="L31" i="10"/>
  <c r="S31" i="10" s="1"/>
  <c r="M31" i="10"/>
  <c r="T31" i="10" s="1"/>
  <c r="N31" i="10"/>
  <c r="U31" i="10" s="1"/>
  <c r="O31" i="10"/>
  <c r="V31" i="10" s="1"/>
  <c r="N20" i="10"/>
  <c r="U20" i="10" s="1"/>
  <c r="O20" i="10"/>
  <c r="V20" i="10" s="1"/>
  <c r="L20" i="10"/>
  <c r="S20" i="10" s="1"/>
  <c r="M20" i="10"/>
  <c r="T20" i="10" s="1"/>
  <c r="L9" i="10"/>
  <c r="S9" i="10" s="1"/>
  <c r="M9" i="10"/>
  <c r="T9" i="10" s="1"/>
  <c r="N9" i="10"/>
  <c r="U9" i="10" s="1"/>
  <c r="O9" i="10"/>
  <c r="V9" i="10" s="1"/>
  <c r="L113" i="10"/>
  <c r="S113" i="10" s="1"/>
  <c r="M113" i="10"/>
  <c r="T113" i="10" s="1"/>
  <c r="N113" i="10"/>
  <c r="U113" i="10" s="1"/>
  <c r="O113" i="10"/>
  <c r="V113" i="10" s="1"/>
  <c r="L105" i="10"/>
  <c r="S105" i="10" s="1"/>
  <c r="M105" i="10"/>
  <c r="T105" i="10" s="1"/>
  <c r="N105" i="10"/>
  <c r="U105" i="10" s="1"/>
  <c r="O105" i="10"/>
  <c r="V105" i="10" s="1"/>
  <c r="L97" i="10"/>
  <c r="S97" i="10" s="1"/>
  <c r="M97" i="10"/>
  <c r="T97" i="10" s="1"/>
  <c r="N97" i="10"/>
  <c r="U97" i="10" s="1"/>
  <c r="O97" i="10"/>
  <c r="V97" i="10" s="1"/>
  <c r="L89" i="10"/>
  <c r="S89" i="10" s="1"/>
  <c r="M89" i="10"/>
  <c r="T89" i="10" s="1"/>
  <c r="N89" i="10"/>
  <c r="U89" i="10" s="1"/>
  <c r="O89" i="10"/>
  <c r="V89" i="10" s="1"/>
  <c r="L81" i="10"/>
  <c r="S81" i="10" s="1"/>
  <c r="M81" i="10"/>
  <c r="T81" i="10" s="1"/>
  <c r="N81" i="10"/>
  <c r="U81" i="10" s="1"/>
  <c r="O81" i="10"/>
  <c r="V81" i="10" s="1"/>
  <c r="L73" i="10"/>
  <c r="S73" i="10" s="1"/>
  <c r="M73" i="10"/>
  <c r="T73" i="10" s="1"/>
  <c r="N73" i="10"/>
  <c r="U73" i="10" s="1"/>
  <c r="O73" i="10"/>
  <c r="V73" i="10" s="1"/>
  <c r="L65" i="10"/>
  <c r="S65" i="10" s="1"/>
  <c r="M65" i="10"/>
  <c r="T65" i="10" s="1"/>
  <c r="N65" i="10"/>
  <c r="U65" i="10" s="1"/>
  <c r="O65" i="10"/>
  <c r="V65" i="10" s="1"/>
  <c r="L57" i="10"/>
  <c r="S57" i="10" s="1"/>
  <c r="M57" i="10"/>
  <c r="T57" i="10" s="1"/>
  <c r="N57" i="10"/>
  <c r="U57" i="10" s="1"/>
  <c r="O57" i="10"/>
  <c r="V57" i="10" s="1"/>
  <c r="L49" i="10"/>
  <c r="S49" i="10" s="1"/>
  <c r="M49" i="10"/>
  <c r="T49" i="10" s="1"/>
  <c r="N49" i="10"/>
  <c r="U49" i="10" s="1"/>
  <c r="O49" i="10"/>
  <c r="V49" i="10" s="1"/>
  <c r="L41" i="10"/>
  <c r="S41" i="10" s="1"/>
  <c r="M41" i="10"/>
  <c r="T41" i="10" s="1"/>
  <c r="N41" i="10"/>
  <c r="U41" i="10" s="1"/>
  <c r="O41" i="10"/>
  <c r="V41" i="10" s="1"/>
  <c r="L33" i="10"/>
  <c r="S33" i="10" s="1"/>
  <c r="M33" i="10"/>
  <c r="T33" i="10" s="1"/>
  <c r="N33" i="10"/>
  <c r="U33" i="10" s="1"/>
  <c r="O33" i="10"/>
  <c r="V33" i="10" s="1"/>
  <c r="L25" i="10"/>
  <c r="S25" i="10" s="1"/>
  <c r="M25" i="10"/>
  <c r="T25" i="10" s="1"/>
  <c r="N25" i="10"/>
  <c r="U25" i="10" s="1"/>
  <c r="O25" i="10"/>
  <c r="V25" i="10" s="1"/>
  <c r="L17" i="10"/>
  <c r="S17" i="10" s="1"/>
  <c r="M17" i="10"/>
  <c r="T17" i="10" s="1"/>
  <c r="N17" i="10"/>
  <c r="U17" i="10" s="1"/>
  <c r="O17" i="10"/>
  <c r="V17" i="10" s="1"/>
  <c r="N297" i="10"/>
  <c r="U297" i="10" s="1"/>
  <c r="O297" i="10"/>
  <c r="V297" i="10" s="1"/>
  <c r="M297" i="10"/>
  <c r="T297" i="10" s="1"/>
  <c r="N289" i="10"/>
  <c r="U289" i="10" s="1"/>
  <c r="O289" i="10"/>
  <c r="V289" i="10" s="1"/>
  <c r="M289" i="10"/>
  <c r="T289" i="10" s="1"/>
  <c r="N281" i="10"/>
  <c r="U281" i="10" s="1"/>
  <c r="O281" i="10"/>
  <c r="V281" i="10" s="1"/>
  <c r="M281" i="10"/>
  <c r="T281" i="10" s="1"/>
  <c r="N273" i="10"/>
  <c r="U273" i="10" s="1"/>
  <c r="O273" i="10"/>
  <c r="V273" i="10" s="1"/>
  <c r="M273" i="10"/>
  <c r="T273" i="10" s="1"/>
  <c r="N265" i="10"/>
  <c r="U265" i="10" s="1"/>
  <c r="O265" i="10"/>
  <c r="V265" i="10" s="1"/>
  <c r="M265" i="10"/>
  <c r="T265" i="10" s="1"/>
  <c r="N257" i="10"/>
  <c r="U257" i="10" s="1"/>
  <c r="O257" i="10"/>
  <c r="V257" i="10" s="1"/>
  <c r="M257" i="10"/>
  <c r="T257" i="10" s="1"/>
  <c r="N249" i="10"/>
  <c r="U249" i="10" s="1"/>
  <c r="O249" i="10"/>
  <c r="V249" i="10" s="1"/>
  <c r="M249" i="10"/>
  <c r="T249" i="10" s="1"/>
  <c r="N241" i="10"/>
  <c r="U241" i="10" s="1"/>
  <c r="O241" i="10"/>
  <c r="V241" i="10" s="1"/>
  <c r="M241" i="10"/>
  <c r="T241" i="10" s="1"/>
  <c r="N233" i="10"/>
  <c r="U233" i="10" s="1"/>
  <c r="O233" i="10"/>
  <c r="V233" i="10" s="1"/>
  <c r="M233" i="10"/>
  <c r="T233" i="10" s="1"/>
  <c r="N225" i="10"/>
  <c r="U225" i="10" s="1"/>
  <c r="O225" i="10"/>
  <c r="V225" i="10" s="1"/>
  <c r="M225" i="10"/>
  <c r="T225" i="10" s="1"/>
  <c r="N217" i="10"/>
  <c r="U217" i="10" s="1"/>
  <c r="O217" i="10"/>
  <c r="V217" i="10" s="1"/>
  <c r="M217" i="10"/>
  <c r="T217" i="10" s="1"/>
  <c r="N209" i="10"/>
  <c r="U209" i="10" s="1"/>
  <c r="O209" i="10"/>
  <c r="V209" i="10" s="1"/>
  <c r="M209" i="10"/>
  <c r="T209" i="10" s="1"/>
  <c r="N201" i="10"/>
  <c r="U201" i="10" s="1"/>
  <c r="O201" i="10"/>
  <c r="V201" i="10" s="1"/>
  <c r="M201" i="10"/>
  <c r="T201" i="10" s="1"/>
  <c r="N193" i="10"/>
  <c r="U193" i="10" s="1"/>
  <c r="O193" i="10"/>
  <c r="V193" i="10" s="1"/>
  <c r="M193" i="10"/>
  <c r="T193" i="10" s="1"/>
  <c r="N185" i="10"/>
  <c r="U185" i="10" s="1"/>
  <c r="O185" i="10"/>
  <c r="V185" i="10" s="1"/>
  <c r="M185" i="10"/>
  <c r="T185" i="10" s="1"/>
  <c r="N177" i="10"/>
  <c r="U177" i="10" s="1"/>
  <c r="O177" i="10"/>
  <c r="V177" i="10" s="1"/>
  <c r="M177" i="10"/>
  <c r="T177" i="10" s="1"/>
  <c r="L169" i="10"/>
  <c r="S169" i="10" s="1"/>
  <c r="M169" i="10"/>
  <c r="T169" i="10" s="1"/>
  <c r="N169" i="10"/>
  <c r="U169" i="10" s="1"/>
  <c r="O169" i="10"/>
  <c r="V169" i="10" s="1"/>
  <c r="L161" i="10"/>
  <c r="S161" i="10" s="1"/>
  <c r="M161" i="10"/>
  <c r="T161" i="10" s="1"/>
  <c r="N161" i="10"/>
  <c r="U161" i="10" s="1"/>
  <c r="O161" i="10"/>
  <c r="V161" i="10" s="1"/>
  <c r="L153" i="10"/>
  <c r="S153" i="10" s="1"/>
  <c r="M153" i="10"/>
  <c r="T153" i="10" s="1"/>
  <c r="N153" i="10"/>
  <c r="U153" i="10" s="1"/>
  <c r="O153" i="10"/>
  <c r="V153" i="10" s="1"/>
  <c r="L145" i="10"/>
  <c r="S145" i="10" s="1"/>
  <c r="M145" i="10"/>
  <c r="T145" i="10" s="1"/>
  <c r="N145" i="10"/>
  <c r="U145" i="10" s="1"/>
  <c r="O145" i="10"/>
  <c r="V145" i="10" s="1"/>
  <c r="L137" i="10"/>
  <c r="S137" i="10" s="1"/>
  <c r="M137" i="10"/>
  <c r="T137" i="10" s="1"/>
  <c r="N137" i="10"/>
  <c r="U137" i="10" s="1"/>
  <c r="O137" i="10"/>
  <c r="V137" i="10" s="1"/>
  <c r="L129" i="10"/>
  <c r="S129" i="10" s="1"/>
  <c r="M129" i="10"/>
  <c r="T129" i="10" s="1"/>
  <c r="N129" i="10"/>
  <c r="U129" i="10" s="1"/>
  <c r="O129" i="10"/>
  <c r="V129" i="10" s="1"/>
  <c r="L121" i="10"/>
  <c r="S121" i="10" s="1"/>
  <c r="M121" i="10"/>
  <c r="T121" i="10" s="1"/>
  <c r="N121" i="10"/>
  <c r="U121" i="10" s="1"/>
  <c r="O121" i="10"/>
  <c r="V121" i="10" s="1"/>
  <c r="M299" i="10"/>
  <c r="T299" i="10" s="1"/>
  <c r="L253" i="10"/>
  <c r="S253" i="10" s="1"/>
  <c r="L221" i="10"/>
  <c r="S221" i="10" s="1"/>
  <c r="L189" i="10"/>
  <c r="S189" i="10" s="1"/>
  <c r="N172" i="10"/>
  <c r="U172" i="10" s="1"/>
  <c r="L46" i="10"/>
  <c r="S46" i="10" s="1"/>
  <c r="N295" i="10"/>
  <c r="U295" i="10" s="1"/>
  <c r="O295" i="10"/>
  <c r="V295" i="10" s="1"/>
  <c r="M295" i="10"/>
  <c r="T295" i="10" s="1"/>
  <c r="N285" i="10"/>
  <c r="U285" i="10" s="1"/>
  <c r="O285" i="10"/>
  <c r="V285" i="10" s="1"/>
  <c r="M285" i="10"/>
  <c r="T285" i="10" s="1"/>
  <c r="N275" i="10"/>
  <c r="U275" i="10" s="1"/>
  <c r="O275" i="10"/>
  <c r="V275" i="10" s="1"/>
  <c r="M275" i="10"/>
  <c r="T275" i="10" s="1"/>
  <c r="L262" i="10"/>
  <c r="S262" i="10" s="1"/>
  <c r="M262" i="10"/>
  <c r="T262" i="10" s="1"/>
  <c r="N262" i="10"/>
  <c r="U262" i="10" s="1"/>
  <c r="O262" i="10"/>
  <c r="V262" i="10" s="1"/>
  <c r="L252" i="10"/>
  <c r="S252" i="10" s="1"/>
  <c r="M252" i="10"/>
  <c r="T252" i="10" s="1"/>
  <c r="N252" i="10"/>
  <c r="U252" i="10" s="1"/>
  <c r="O252" i="10"/>
  <c r="V252" i="10" s="1"/>
  <c r="L242" i="10"/>
  <c r="S242" i="10" s="1"/>
  <c r="M242" i="10"/>
  <c r="T242" i="10" s="1"/>
  <c r="N242" i="10"/>
  <c r="U242" i="10" s="1"/>
  <c r="O242" i="10"/>
  <c r="V242" i="10" s="1"/>
  <c r="L230" i="10"/>
  <c r="S230" i="10" s="1"/>
  <c r="M230" i="10"/>
  <c r="T230" i="10" s="1"/>
  <c r="N230" i="10"/>
  <c r="U230" i="10" s="1"/>
  <c r="O230" i="10"/>
  <c r="V230" i="10" s="1"/>
  <c r="L220" i="10"/>
  <c r="S220" i="10" s="1"/>
  <c r="M220" i="10"/>
  <c r="T220" i="10" s="1"/>
  <c r="N220" i="10"/>
  <c r="U220" i="10" s="1"/>
  <c r="O220" i="10"/>
  <c r="V220" i="10" s="1"/>
  <c r="L210" i="10"/>
  <c r="S210" i="10" s="1"/>
  <c r="M210" i="10"/>
  <c r="T210" i="10" s="1"/>
  <c r="N210" i="10"/>
  <c r="U210" i="10" s="1"/>
  <c r="O210" i="10"/>
  <c r="V210" i="10" s="1"/>
  <c r="L198" i="10"/>
  <c r="S198" i="10" s="1"/>
  <c r="M198" i="10"/>
  <c r="T198" i="10" s="1"/>
  <c r="N198" i="10"/>
  <c r="U198" i="10" s="1"/>
  <c r="O198" i="10"/>
  <c r="V198" i="10" s="1"/>
  <c r="L188" i="10"/>
  <c r="S188" i="10" s="1"/>
  <c r="M188" i="10"/>
  <c r="T188" i="10" s="1"/>
  <c r="N188" i="10"/>
  <c r="U188" i="10" s="1"/>
  <c r="O188" i="10"/>
  <c r="V188" i="10" s="1"/>
  <c r="L178" i="10"/>
  <c r="S178" i="10" s="1"/>
  <c r="M178" i="10"/>
  <c r="T178" i="10" s="1"/>
  <c r="N178" i="10"/>
  <c r="U178" i="10" s="1"/>
  <c r="O178" i="10"/>
  <c r="V178" i="10" s="1"/>
  <c r="N166" i="10"/>
  <c r="U166" i="10" s="1"/>
  <c r="O166" i="10"/>
  <c r="V166" i="10" s="1"/>
  <c r="M166" i="10"/>
  <c r="T166" i="10" s="1"/>
  <c r="N156" i="10"/>
  <c r="U156" i="10" s="1"/>
  <c r="O156" i="10"/>
  <c r="V156" i="10" s="1"/>
  <c r="L156" i="10"/>
  <c r="S156" i="10" s="1"/>
  <c r="M156" i="10"/>
  <c r="T156" i="10" s="1"/>
  <c r="N146" i="10"/>
  <c r="U146" i="10" s="1"/>
  <c r="O146" i="10"/>
  <c r="V146" i="10" s="1"/>
  <c r="L146" i="10"/>
  <c r="S146" i="10" s="1"/>
  <c r="M146" i="10"/>
  <c r="T146" i="10" s="1"/>
  <c r="N134" i="10"/>
  <c r="U134" i="10" s="1"/>
  <c r="O134" i="10"/>
  <c r="V134" i="10" s="1"/>
  <c r="M134" i="10"/>
  <c r="T134" i="10" s="1"/>
  <c r="N124" i="10"/>
  <c r="U124" i="10" s="1"/>
  <c r="O124" i="10"/>
  <c r="V124" i="10" s="1"/>
  <c r="L124" i="10"/>
  <c r="S124" i="10" s="1"/>
  <c r="M124" i="10"/>
  <c r="T124" i="10" s="1"/>
  <c r="N102" i="10"/>
  <c r="U102" i="10" s="1"/>
  <c r="O102" i="10"/>
  <c r="V102" i="10" s="1"/>
  <c r="M102" i="10"/>
  <c r="T102" i="10" s="1"/>
  <c r="N92" i="10"/>
  <c r="U92" i="10" s="1"/>
  <c r="O92" i="10"/>
  <c r="V92" i="10" s="1"/>
  <c r="L92" i="10"/>
  <c r="S92" i="10" s="1"/>
  <c r="M92" i="10"/>
  <c r="T92" i="10" s="1"/>
  <c r="N78" i="10"/>
  <c r="U78" i="10" s="1"/>
  <c r="O78" i="10"/>
  <c r="V78" i="10" s="1"/>
  <c r="M78" i="10"/>
  <c r="T78" i="10" s="1"/>
  <c r="N68" i="10"/>
  <c r="U68" i="10" s="1"/>
  <c r="O68" i="10"/>
  <c r="V68" i="10" s="1"/>
  <c r="L68" i="10"/>
  <c r="S68" i="10" s="1"/>
  <c r="M68" i="10"/>
  <c r="T68" i="10" s="1"/>
  <c r="L55" i="10"/>
  <c r="S55" i="10" s="1"/>
  <c r="M55" i="10"/>
  <c r="T55" i="10" s="1"/>
  <c r="N55" i="10"/>
  <c r="U55" i="10" s="1"/>
  <c r="O55" i="10"/>
  <c r="V55" i="10" s="1"/>
  <c r="N44" i="10"/>
  <c r="U44" i="10" s="1"/>
  <c r="O44" i="10"/>
  <c r="V44" i="10" s="1"/>
  <c r="L44" i="10"/>
  <c r="S44" i="10" s="1"/>
  <c r="M44" i="10"/>
  <c r="T44" i="10" s="1"/>
  <c r="N30" i="10"/>
  <c r="U30" i="10" s="1"/>
  <c r="O30" i="10"/>
  <c r="V30" i="10" s="1"/>
  <c r="M30" i="10"/>
  <c r="T30" i="10" s="1"/>
  <c r="L19" i="10"/>
  <c r="S19" i="10" s="1"/>
  <c r="M19" i="10"/>
  <c r="T19" i="10" s="1"/>
  <c r="N19" i="10"/>
  <c r="U19" i="10" s="1"/>
  <c r="O19" i="10"/>
  <c r="V19" i="10" s="1"/>
  <c r="N8" i="10"/>
  <c r="U8" i="10" s="1"/>
  <c r="O8" i="10"/>
  <c r="V8" i="10" s="1"/>
  <c r="L8" i="10"/>
  <c r="S8" i="10" s="1"/>
  <c r="M8" i="10"/>
  <c r="T8" i="10" s="1"/>
  <c r="N112" i="10"/>
  <c r="U112" i="10" s="1"/>
  <c r="O112" i="10"/>
  <c r="V112" i="10" s="1"/>
  <c r="L112" i="10"/>
  <c r="S112" i="10" s="1"/>
  <c r="M112" i="10"/>
  <c r="T112" i="10" s="1"/>
  <c r="N104" i="10"/>
  <c r="U104" i="10" s="1"/>
  <c r="O104" i="10"/>
  <c r="V104" i="10" s="1"/>
  <c r="L104" i="10"/>
  <c r="S104" i="10" s="1"/>
  <c r="M104" i="10"/>
  <c r="T104" i="10" s="1"/>
  <c r="N96" i="10"/>
  <c r="U96" i="10" s="1"/>
  <c r="O96" i="10"/>
  <c r="V96" i="10" s="1"/>
  <c r="L96" i="10"/>
  <c r="S96" i="10" s="1"/>
  <c r="M96" i="10"/>
  <c r="T96" i="10" s="1"/>
  <c r="N88" i="10"/>
  <c r="U88" i="10" s="1"/>
  <c r="O88" i="10"/>
  <c r="V88" i="10" s="1"/>
  <c r="L88" i="10"/>
  <c r="S88" i="10" s="1"/>
  <c r="M88" i="10"/>
  <c r="T88" i="10" s="1"/>
  <c r="N80" i="10"/>
  <c r="U80" i="10" s="1"/>
  <c r="O80" i="10"/>
  <c r="V80" i="10" s="1"/>
  <c r="L80" i="10"/>
  <c r="S80" i="10" s="1"/>
  <c r="M80" i="10"/>
  <c r="T80" i="10" s="1"/>
  <c r="N72" i="10"/>
  <c r="U72" i="10" s="1"/>
  <c r="O72" i="10"/>
  <c r="V72" i="10" s="1"/>
  <c r="L72" i="10"/>
  <c r="S72" i="10" s="1"/>
  <c r="M72" i="10"/>
  <c r="T72" i="10" s="1"/>
  <c r="N64" i="10"/>
  <c r="U64" i="10" s="1"/>
  <c r="O64" i="10"/>
  <c r="V64" i="10" s="1"/>
  <c r="L64" i="10"/>
  <c r="S64" i="10" s="1"/>
  <c r="M64" i="10"/>
  <c r="T64" i="10" s="1"/>
  <c r="N56" i="10"/>
  <c r="U56" i="10" s="1"/>
  <c r="O56" i="10"/>
  <c r="V56" i="10" s="1"/>
  <c r="L56" i="10"/>
  <c r="S56" i="10" s="1"/>
  <c r="M56" i="10"/>
  <c r="T56" i="10" s="1"/>
  <c r="N48" i="10"/>
  <c r="U48" i="10" s="1"/>
  <c r="O48" i="10"/>
  <c r="V48" i="10" s="1"/>
  <c r="L48" i="10"/>
  <c r="S48" i="10" s="1"/>
  <c r="M48" i="10"/>
  <c r="T48" i="10" s="1"/>
  <c r="N40" i="10"/>
  <c r="U40" i="10" s="1"/>
  <c r="O40" i="10"/>
  <c r="V40" i="10" s="1"/>
  <c r="L40" i="10"/>
  <c r="S40" i="10" s="1"/>
  <c r="M40" i="10"/>
  <c r="T40" i="10" s="1"/>
  <c r="N32" i="10"/>
  <c r="U32" i="10" s="1"/>
  <c r="O32" i="10"/>
  <c r="V32" i="10" s="1"/>
  <c r="L32" i="10"/>
  <c r="S32" i="10" s="1"/>
  <c r="M32" i="10"/>
  <c r="T32" i="10" s="1"/>
  <c r="N24" i="10"/>
  <c r="U24" i="10" s="1"/>
  <c r="O24" i="10"/>
  <c r="V24" i="10" s="1"/>
  <c r="L24" i="10"/>
  <c r="S24" i="10" s="1"/>
  <c r="M24" i="10"/>
  <c r="T24" i="10" s="1"/>
  <c r="N16" i="10"/>
  <c r="U16" i="10" s="1"/>
  <c r="O16" i="10"/>
  <c r="V16" i="10" s="1"/>
  <c r="L16" i="10"/>
  <c r="S16" i="10" s="1"/>
  <c r="M16" i="10"/>
  <c r="T16" i="10" s="1"/>
  <c r="L296" i="10"/>
  <c r="S296" i="10" s="1"/>
  <c r="M296" i="10"/>
  <c r="T296" i="10" s="1"/>
  <c r="N296" i="10"/>
  <c r="U296" i="10" s="1"/>
  <c r="O296" i="10"/>
  <c r="V296" i="10" s="1"/>
  <c r="L288" i="10"/>
  <c r="S288" i="10" s="1"/>
  <c r="M288" i="10"/>
  <c r="T288" i="10" s="1"/>
  <c r="N288" i="10"/>
  <c r="U288" i="10" s="1"/>
  <c r="O288" i="10"/>
  <c r="V288" i="10" s="1"/>
  <c r="L272" i="10"/>
  <c r="S272" i="10" s="1"/>
  <c r="M272" i="10"/>
  <c r="T272" i="10" s="1"/>
  <c r="N272" i="10"/>
  <c r="U272" i="10" s="1"/>
  <c r="O272" i="10"/>
  <c r="V272" i="10" s="1"/>
  <c r="L264" i="10"/>
  <c r="S264" i="10" s="1"/>
  <c r="M264" i="10"/>
  <c r="T264" i="10" s="1"/>
  <c r="N264" i="10"/>
  <c r="U264" i="10" s="1"/>
  <c r="O264" i="10"/>
  <c r="V264" i="10" s="1"/>
  <c r="L256" i="10"/>
  <c r="S256" i="10" s="1"/>
  <c r="M256" i="10"/>
  <c r="T256" i="10" s="1"/>
  <c r="N256" i="10"/>
  <c r="U256" i="10" s="1"/>
  <c r="O256" i="10"/>
  <c r="V256" i="10" s="1"/>
  <c r="L248" i="10"/>
  <c r="S248" i="10" s="1"/>
  <c r="M248" i="10"/>
  <c r="T248" i="10" s="1"/>
  <c r="N248" i="10"/>
  <c r="U248" i="10" s="1"/>
  <c r="O248" i="10"/>
  <c r="V248" i="10" s="1"/>
  <c r="L240" i="10"/>
  <c r="S240" i="10" s="1"/>
  <c r="M240" i="10"/>
  <c r="T240" i="10" s="1"/>
  <c r="N240" i="10"/>
  <c r="U240" i="10" s="1"/>
  <c r="O240" i="10"/>
  <c r="V240" i="10" s="1"/>
  <c r="L232" i="10"/>
  <c r="S232" i="10" s="1"/>
  <c r="M232" i="10"/>
  <c r="T232" i="10" s="1"/>
  <c r="N232" i="10"/>
  <c r="U232" i="10" s="1"/>
  <c r="O232" i="10"/>
  <c r="V232" i="10" s="1"/>
  <c r="L224" i="10"/>
  <c r="S224" i="10" s="1"/>
  <c r="M224" i="10"/>
  <c r="T224" i="10" s="1"/>
  <c r="N224" i="10"/>
  <c r="U224" i="10" s="1"/>
  <c r="O224" i="10"/>
  <c r="V224" i="10" s="1"/>
  <c r="L216" i="10"/>
  <c r="S216" i="10" s="1"/>
  <c r="M216" i="10"/>
  <c r="T216" i="10" s="1"/>
  <c r="N216" i="10"/>
  <c r="U216" i="10" s="1"/>
  <c r="O216" i="10"/>
  <c r="V216" i="10" s="1"/>
  <c r="L208" i="10"/>
  <c r="S208" i="10" s="1"/>
  <c r="M208" i="10"/>
  <c r="T208" i="10" s="1"/>
  <c r="N208" i="10"/>
  <c r="U208" i="10" s="1"/>
  <c r="O208" i="10"/>
  <c r="V208" i="10" s="1"/>
  <c r="L200" i="10"/>
  <c r="S200" i="10" s="1"/>
  <c r="M200" i="10"/>
  <c r="T200" i="10" s="1"/>
  <c r="N200" i="10"/>
  <c r="U200" i="10" s="1"/>
  <c r="O200" i="10"/>
  <c r="V200" i="10" s="1"/>
  <c r="L192" i="10"/>
  <c r="S192" i="10" s="1"/>
  <c r="M192" i="10"/>
  <c r="T192" i="10" s="1"/>
  <c r="N192" i="10"/>
  <c r="U192" i="10" s="1"/>
  <c r="O192" i="10"/>
  <c r="V192" i="10" s="1"/>
  <c r="L184" i="10"/>
  <c r="S184" i="10" s="1"/>
  <c r="M184" i="10"/>
  <c r="T184" i="10" s="1"/>
  <c r="N184" i="10"/>
  <c r="U184" i="10" s="1"/>
  <c r="O184" i="10"/>
  <c r="V184" i="10" s="1"/>
  <c r="L176" i="10"/>
  <c r="S176" i="10" s="1"/>
  <c r="M176" i="10"/>
  <c r="T176" i="10" s="1"/>
  <c r="N176" i="10"/>
  <c r="U176" i="10" s="1"/>
  <c r="O176" i="10"/>
  <c r="V176" i="10" s="1"/>
  <c r="N168" i="10"/>
  <c r="U168" i="10" s="1"/>
  <c r="O168" i="10"/>
  <c r="V168" i="10" s="1"/>
  <c r="L168" i="10"/>
  <c r="S168" i="10" s="1"/>
  <c r="M168" i="10"/>
  <c r="T168" i="10" s="1"/>
  <c r="N160" i="10"/>
  <c r="U160" i="10" s="1"/>
  <c r="O160" i="10"/>
  <c r="V160" i="10" s="1"/>
  <c r="L160" i="10"/>
  <c r="S160" i="10" s="1"/>
  <c r="M160" i="10"/>
  <c r="T160" i="10" s="1"/>
  <c r="N152" i="10"/>
  <c r="U152" i="10" s="1"/>
  <c r="O152" i="10"/>
  <c r="V152" i="10" s="1"/>
  <c r="L152" i="10"/>
  <c r="S152" i="10" s="1"/>
  <c r="M152" i="10"/>
  <c r="T152" i="10" s="1"/>
  <c r="N144" i="10"/>
  <c r="U144" i="10" s="1"/>
  <c r="O144" i="10"/>
  <c r="V144" i="10" s="1"/>
  <c r="L144" i="10"/>
  <c r="S144" i="10" s="1"/>
  <c r="M144" i="10"/>
  <c r="T144" i="10" s="1"/>
  <c r="N136" i="10"/>
  <c r="U136" i="10" s="1"/>
  <c r="O136" i="10"/>
  <c r="V136" i="10" s="1"/>
  <c r="L136" i="10"/>
  <c r="S136" i="10" s="1"/>
  <c r="M136" i="10"/>
  <c r="T136" i="10" s="1"/>
  <c r="N128" i="10"/>
  <c r="U128" i="10" s="1"/>
  <c r="O128" i="10"/>
  <c r="V128" i="10" s="1"/>
  <c r="L128" i="10"/>
  <c r="S128" i="10" s="1"/>
  <c r="M128" i="10"/>
  <c r="T128" i="10" s="1"/>
  <c r="N120" i="10"/>
  <c r="U120" i="10" s="1"/>
  <c r="O120" i="10"/>
  <c r="V120" i="10" s="1"/>
  <c r="L120" i="10"/>
  <c r="S120" i="10" s="1"/>
  <c r="M120" i="10"/>
  <c r="T120" i="10" s="1"/>
  <c r="L6" i="10"/>
  <c r="S6" i="10" s="1"/>
  <c r="O304" i="10"/>
  <c r="V304" i="10" s="1"/>
  <c r="O302" i="10"/>
  <c r="V302" i="10" s="1"/>
  <c r="L299" i="10"/>
  <c r="S299" i="10" s="1"/>
  <c r="L267" i="10"/>
  <c r="S267" i="10" s="1"/>
  <c r="L235" i="10"/>
  <c r="S235" i="10" s="1"/>
  <c r="L203" i="10"/>
  <c r="S203" i="10" s="1"/>
  <c r="L166" i="10"/>
  <c r="S166" i="10" s="1"/>
  <c r="L102" i="10"/>
  <c r="S102" i="10" s="1"/>
  <c r="L294" i="10"/>
  <c r="S294" i="10" s="1"/>
  <c r="M294" i="10"/>
  <c r="T294" i="10" s="1"/>
  <c r="N294" i="10"/>
  <c r="U294" i="10" s="1"/>
  <c r="O294" i="10"/>
  <c r="V294" i="10" s="1"/>
  <c r="L284" i="10"/>
  <c r="S284" i="10" s="1"/>
  <c r="M284" i="10"/>
  <c r="T284" i="10" s="1"/>
  <c r="N284" i="10"/>
  <c r="U284" i="10" s="1"/>
  <c r="O284" i="10"/>
  <c r="V284" i="10" s="1"/>
  <c r="N271" i="10"/>
  <c r="U271" i="10" s="1"/>
  <c r="O271" i="10"/>
  <c r="V271" i="10" s="1"/>
  <c r="M271" i="10"/>
  <c r="T271" i="10" s="1"/>
  <c r="N261" i="10"/>
  <c r="U261" i="10" s="1"/>
  <c r="O261" i="10"/>
  <c r="V261" i="10" s="1"/>
  <c r="M261" i="10"/>
  <c r="T261" i="10" s="1"/>
  <c r="N251" i="10"/>
  <c r="U251" i="10" s="1"/>
  <c r="O251" i="10"/>
  <c r="V251" i="10" s="1"/>
  <c r="M251" i="10"/>
  <c r="T251" i="10" s="1"/>
  <c r="N239" i="10"/>
  <c r="U239" i="10" s="1"/>
  <c r="O239" i="10"/>
  <c r="V239" i="10" s="1"/>
  <c r="M239" i="10"/>
  <c r="T239" i="10" s="1"/>
  <c r="N229" i="10"/>
  <c r="U229" i="10" s="1"/>
  <c r="O229" i="10"/>
  <c r="V229" i="10" s="1"/>
  <c r="M229" i="10"/>
  <c r="T229" i="10" s="1"/>
  <c r="N219" i="10"/>
  <c r="U219" i="10" s="1"/>
  <c r="O219" i="10"/>
  <c r="V219" i="10" s="1"/>
  <c r="M219" i="10"/>
  <c r="T219" i="10" s="1"/>
  <c r="N207" i="10"/>
  <c r="U207" i="10" s="1"/>
  <c r="O207" i="10"/>
  <c r="V207" i="10" s="1"/>
  <c r="M207" i="10"/>
  <c r="T207" i="10" s="1"/>
  <c r="N197" i="10"/>
  <c r="U197" i="10" s="1"/>
  <c r="O197" i="10"/>
  <c r="V197" i="10" s="1"/>
  <c r="M197" i="10"/>
  <c r="T197" i="10" s="1"/>
  <c r="N187" i="10"/>
  <c r="U187" i="10" s="1"/>
  <c r="O187" i="10"/>
  <c r="V187" i="10" s="1"/>
  <c r="M187" i="10"/>
  <c r="T187" i="10" s="1"/>
  <c r="N175" i="10"/>
  <c r="U175" i="10" s="1"/>
  <c r="O175" i="10"/>
  <c r="V175" i="10" s="1"/>
  <c r="M175" i="10"/>
  <c r="T175" i="10" s="1"/>
  <c r="L165" i="10"/>
  <c r="S165" i="10" s="1"/>
  <c r="M165" i="10"/>
  <c r="T165" i="10" s="1"/>
  <c r="N165" i="10"/>
  <c r="U165" i="10" s="1"/>
  <c r="O165" i="10"/>
  <c r="V165" i="10" s="1"/>
  <c r="L155" i="10"/>
  <c r="S155" i="10" s="1"/>
  <c r="M155" i="10"/>
  <c r="T155" i="10" s="1"/>
  <c r="N155" i="10"/>
  <c r="U155" i="10" s="1"/>
  <c r="O155" i="10"/>
  <c r="V155" i="10" s="1"/>
  <c r="L143" i="10"/>
  <c r="S143" i="10" s="1"/>
  <c r="M143" i="10"/>
  <c r="T143" i="10" s="1"/>
  <c r="N143" i="10"/>
  <c r="U143" i="10" s="1"/>
  <c r="O143" i="10"/>
  <c r="V143" i="10" s="1"/>
  <c r="L133" i="10"/>
  <c r="S133" i="10" s="1"/>
  <c r="M133" i="10"/>
  <c r="T133" i="10" s="1"/>
  <c r="N133" i="10"/>
  <c r="U133" i="10" s="1"/>
  <c r="O133" i="10"/>
  <c r="V133" i="10" s="1"/>
  <c r="L117" i="10"/>
  <c r="S117" i="10" s="1"/>
  <c r="M117" i="10"/>
  <c r="T117" i="10" s="1"/>
  <c r="N117" i="10"/>
  <c r="U117" i="10" s="1"/>
  <c r="O117" i="10"/>
  <c r="V117" i="10" s="1"/>
  <c r="L101" i="10"/>
  <c r="S101" i="10" s="1"/>
  <c r="M101" i="10"/>
  <c r="T101" i="10" s="1"/>
  <c r="N101" i="10"/>
  <c r="U101" i="10" s="1"/>
  <c r="O101" i="10"/>
  <c r="V101" i="10" s="1"/>
  <c r="N90" i="10"/>
  <c r="U90" i="10" s="1"/>
  <c r="O90" i="10"/>
  <c r="V90" i="10" s="1"/>
  <c r="L90" i="10"/>
  <c r="S90" i="10" s="1"/>
  <c r="M90" i="10"/>
  <c r="T90" i="10" s="1"/>
  <c r="L77" i="10"/>
  <c r="S77" i="10" s="1"/>
  <c r="M77" i="10"/>
  <c r="T77" i="10" s="1"/>
  <c r="N77" i="10"/>
  <c r="U77" i="10" s="1"/>
  <c r="O77" i="10"/>
  <c r="V77" i="10" s="1"/>
  <c r="L67" i="10"/>
  <c r="S67" i="10" s="1"/>
  <c r="M67" i="10"/>
  <c r="T67" i="10" s="1"/>
  <c r="N67" i="10"/>
  <c r="U67" i="10" s="1"/>
  <c r="O67" i="10"/>
  <c r="V67" i="10" s="1"/>
  <c r="L53" i="10"/>
  <c r="S53" i="10" s="1"/>
  <c r="M53" i="10"/>
  <c r="T53" i="10" s="1"/>
  <c r="N53" i="10"/>
  <c r="U53" i="10" s="1"/>
  <c r="O53" i="10"/>
  <c r="V53" i="10" s="1"/>
  <c r="N42" i="10"/>
  <c r="U42" i="10" s="1"/>
  <c r="O42" i="10"/>
  <c r="V42" i="10" s="1"/>
  <c r="L42" i="10"/>
  <c r="S42" i="10" s="1"/>
  <c r="M42" i="10"/>
  <c r="T42" i="10" s="1"/>
  <c r="L29" i="10"/>
  <c r="S29" i="10" s="1"/>
  <c r="M29" i="10"/>
  <c r="T29" i="10" s="1"/>
  <c r="N29" i="10"/>
  <c r="U29" i="10" s="1"/>
  <c r="O29" i="10"/>
  <c r="V29" i="10" s="1"/>
  <c r="N18" i="10"/>
  <c r="U18" i="10" s="1"/>
  <c r="O18" i="10"/>
  <c r="V18" i="10" s="1"/>
  <c r="L18" i="10"/>
  <c r="S18" i="10" s="1"/>
  <c r="M18" i="10"/>
  <c r="T18" i="10" s="1"/>
  <c r="L7" i="10"/>
  <c r="S7" i="10" s="1"/>
  <c r="M7" i="10"/>
  <c r="T7" i="10" s="1"/>
  <c r="N7" i="10"/>
  <c r="U7" i="10" s="1"/>
  <c r="O7" i="10"/>
  <c r="V7" i="10" s="1"/>
  <c r="L119" i="10"/>
  <c r="S119" i="10" s="1"/>
  <c r="M119" i="10"/>
  <c r="T119" i="10" s="1"/>
  <c r="N119" i="10"/>
  <c r="U119" i="10" s="1"/>
  <c r="O119" i="10"/>
  <c r="V119" i="10" s="1"/>
  <c r="O6" i="10"/>
  <c r="V6" i="10" s="1"/>
  <c r="N304" i="10"/>
  <c r="U304" i="10" s="1"/>
  <c r="N302" i="10"/>
  <c r="U302" i="10" s="1"/>
  <c r="L297" i="10"/>
  <c r="S297" i="10" s="1"/>
  <c r="L281" i="10"/>
  <c r="S281" i="10" s="1"/>
  <c r="L265" i="10"/>
  <c r="S265" i="10" s="1"/>
  <c r="L249" i="10"/>
  <c r="S249" i="10" s="1"/>
  <c r="L233" i="10"/>
  <c r="S233" i="10" s="1"/>
  <c r="L217" i="10"/>
  <c r="S217" i="10" s="1"/>
  <c r="L201" i="10"/>
  <c r="S201" i="10" s="1"/>
  <c r="L185" i="10"/>
  <c r="S185" i="10" s="1"/>
  <c r="L158" i="10"/>
  <c r="S158" i="10" s="1"/>
  <c r="L94" i="10"/>
  <c r="S94" i="10" s="1"/>
  <c r="L30" i="10"/>
  <c r="S30" i="10" s="1"/>
  <c r="N293" i="10"/>
  <c r="U293" i="10" s="1"/>
  <c r="O293" i="10"/>
  <c r="V293" i="10" s="1"/>
  <c r="M293" i="10"/>
  <c r="T293" i="10" s="1"/>
  <c r="N283" i="10"/>
  <c r="U283" i="10" s="1"/>
  <c r="O283" i="10"/>
  <c r="V283" i="10" s="1"/>
  <c r="M283" i="10"/>
  <c r="T283" i="10" s="1"/>
  <c r="L270" i="10"/>
  <c r="S270" i="10" s="1"/>
  <c r="M270" i="10"/>
  <c r="T270" i="10" s="1"/>
  <c r="N270" i="10"/>
  <c r="U270" i="10" s="1"/>
  <c r="O270" i="10"/>
  <c r="V270" i="10" s="1"/>
  <c r="L260" i="10"/>
  <c r="S260" i="10" s="1"/>
  <c r="M260" i="10"/>
  <c r="T260" i="10" s="1"/>
  <c r="N260" i="10"/>
  <c r="U260" i="10" s="1"/>
  <c r="O260" i="10"/>
  <c r="V260" i="10" s="1"/>
  <c r="L250" i="10"/>
  <c r="S250" i="10" s="1"/>
  <c r="M250" i="10"/>
  <c r="T250" i="10" s="1"/>
  <c r="N250" i="10"/>
  <c r="U250" i="10" s="1"/>
  <c r="O250" i="10"/>
  <c r="V250" i="10" s="1"/>
  <c r="L238" i="10"/>
  <c r="S238" i="10" s="1"/>
  <c r="M238" i="10"/>
  <c r="T238" i="10" s="1"/>
  <c r="N238" i="10"/>
  <c r="U238" i="10" s="1"/>
  <c r="O238" i="10"/>
  <c r="V238" i="10" s="1"/>
  <c r="L228" i="10"/>
  <c r="S228" i="10" s="1"/>
  <c r="M228" i="10"/>
  <c r="T228" i="10" s="1"/>
  <c r="N228" i="10"/>
  <c r="U228" i="10" s="1"/>
  <c r="O228" i="10"/>
  <c r="V228" i="10" s="1"/>
  <c r="L218" i="10"/>
  <c r="S218" i="10" s="1"/>
  <c r="M218" i="10"/>
  <c r="T218" i="10" s="1"/>
  <c r="N218" i="10"/>
  <c r="U218" i="10" s="1"/>
  <c r="O218" i="10"/>
  <c r="V218" i="10" s="1"/>
  <c r="L206" i="10"/>
  <c r="S206" i="10" s="1"/>
  <c r="M206" i="10"/>
  <c r="T206" i="10" s="1"/>
  <c r="N206" i="10"/>
  <c r="U206" i="10" s="1"/>
  <c r="O206" i="10"/>
  <c r="V206" i="10" s="1"/>
  <c r="L196" i="10"/>
  <c r="S196" i="10" s="1"/>
  <c r="M196" i="10"/>
  <c r="T196" i="10" s="1"/>
  <c r="N196" i="10"/>
  <c r="U196" i="10" s="1"/>
  <c r="O196" i="10"/>
  <c r="V196" i="10" s="1"/>
  <c r="L186" i="10"/>
  <c r="S186" i="10" s="1"/>
  <c r="M186" i="10"/>
  <c r="T186" i="10" s="1"/>
  <c r="N186" i="10"/>
  <c r="U186" i="10" s="1"/>
  <c r="O186" i="10"/>
  <c r="V186" i="10" s="1"/>
  <c r="O174" i="10"/>
  <c r="V174" i="10" s="1"/>
  <c r="L174" i="10"/>
  <c r="S174" i="10" s="1"/>
  <c r="M174" i="10"/>
  <c r="T174" i="10" s="1"/>
  <c r="N174" i="10"/>
  <c r="U174" i="10" s="1"/>
  <c r="N164" i="10"/>
  <c r="U164" i="10" s="1"/>
  <c r="O164" i="10"/>
  <c r="V164" i="10" s="1"/>
  <c r="L164" i="10"/>
  <c r="S164" i="10" s="1"/>
  <c r="M164" i="10"/>
  <c r="T164" i="10" s="1"/>
  <c r="N154" i="10"/>
  <c r="U154" i="10" s="1"/>
  <c r="O154" i="10"/>
  <c r="V154" i="10" s="1"/>
  <c r="L154" i="10"/>
  <c r="S154" i="10" s="1"/>
  <c r="M154" i="10"/>
  <c r="T154" i="10" s="1"/>
  <c r="N142" i="10"/>
  <c r="U142" i="10" s="1"/>
  <c r="O142" i="10"/>
  <c r="V142" i="10" s="1"/>
  <c r="M142" i="10"/>
  <c r="T142" i="10" s="1"/>
  <c r="N132" i="10"/>
  <c r="U132" i="10" s="1"/>
  <c r="O132" i="10"/>
  <c r="V132" i="10" s="1"/>
  <c r="L132" i="10"/>
  <c r="S132" i="10" s="1"/>
  <c r="M132" i="10"/>
  <c r="T132" i="10" s="1"/>
  <c r="L111" i="10"/>
  <c r="S111" i="10" s="1"/>
  <c r="M111" i="10"/>
  <c r="T111" i="10" s="1"/>
  <c r="N111" i="10"/>
  <c r="U111" i="10" s="1"/>
  <c r="O111" i="10"/>
  <c r="V111" i="10" s="1"/>
  <c r="N100" i="10"/>
  <c r="U100" i="10" s="1"/>
  <c r="O100" i="10"/>
  <c r="V100" i="10" s="1"/>
  <c r="L100" i="10"/>
  <c r="S100" i="10" s="1"/>
  <c r="M100" i="10"/>
  <c r="T100" i="10" s="1"/>
  <c r="L87" i="10"/>
  <c r="S87" i="10" s="1"/>
  <c r="M87" i="10"/>
  <c r="T87" i="10" s="1"/>
  <c r="N87" i="10"/>
  <c r="U87" i="10" s="1"/>
  <c r="O87" i="10"/>
  <c r="V87" i="10" s="1"/>
  <c r="N76" i="10"/>
  <c r="U76" i="10" s="1"/>
  <c r="O76" i="10"/>
  <c r="V76" i="10" s="1"/>
  <c r="L76" i="10"/>
  <c r="S76" i="10" s="1"/>
  <c r="M76" i="10"/>
  <c r="T76" i="10" s="1"/>
  <c r="N66" i="10"/>
  <c r="U66" i="10" s="1"/>
  <c r="O66" i="10"/>
  <c r="V66" i="10" s="1"/>
  <c r="L66" i="10"/>
  <c r="S66" i="10" s="1"/>
  <c r="M66" i="10"/>
  <c r="T66" i="10" s="1"/>
  <c r="N52" i="10"/>
  <c r="U52" i="10" s="1"/>
  <c r="O52" i="10"/>
  <c r="V52" i="10" s="1"/>
  <c r="L52" i="10"/>
  <c r="S52" i="10" s="1"/>
  <c r="M52" i="10"/>
  <c r="T52" i="10" s="1"/>
  <c r="L39" i="10"/>
  <c r="S39" i="10" s="1"/>
  <c r="M39" i="10"/>
  <c r="T39" i="10" s="1"/>
  <c r="N39" i="10"/>
  <c r="U39" i="10" s="1"/>
  <c r="O39" i="10"/>
  <c r="V39" i="10" s="1"/>
  <c r="N28" i="10"/>
  <c r="U28" i="10" s="1"/>
  <c r="O28" i="10"/>
  <c r="V28" i="10" s="1"/>
  <c r="L28" i="10"/>
  <c r="S28" i="10" s="1"/>
  <c r="M28" i="10"/>
  <c r="T28" i="10" s="1"/>
  <c r="L15" i="10"/>
  <c r="S15" i="10" s="1"/>
  <c r="M15" i="10"/>
  <c r="T15" i="10" s="1"/>
  <c r="N15" i="10"/>
  <c r="U15" i="10" s="1"/>
  <c r="O15" i="10"/>
  <c r="V15" i="10" s="1"/>
  <c r="N54" i="10"/>
  <c r="U54" i="10" s="1"/>
  <c r="O54" i="10"/>
  <c r="V54" i="10" s="1"/>
  <c r="M54" i="10"/>
  <c r="T54" i="10" s="1"/>
  <c r="N118" i="10"/>
  <c r="U118" i="10" s="1"/>
  <c r="O118" i="10"/>
  <c r="V118" i="10" s="1"/>
  <c r="M118" i="10"/>
  <c r="T118" i="10" s="1"/>
  <c r="N6" i="10"/>
  <c r="U6" i="10" s="1"/>
  <c r="M304" i="10"/>
  <c r="T304" i="10" s="1"/>
  <c r="M302" i="10"/>
  <c r="T302" i="10" s="1"/>
  <c r="L295" i="10"/>
  <c r="S295" i="10" s="1"/>
  <c r="L279" i="10"/>
  <c r="S279" i="10" s="1"/>
  <c r="L263" i="10"/>
  <c r="S263" i="10" s="1"/>
  <c r="L231" i="10"/>
  <c r="S231" i="10" s="1"/>
  <c r="L199" i="10"/>
  <c r="S199" i="10" s="1"/>
  <c r="L150" i="10"/>
  <c r="S150" i="10" s="1"/>
  <c r="L22" i="10"/>
  <c r="S22" i="10" s="1"/>
  <c r="L292" i="10"/>
  <c r="S292" i="10" s="1"/>
  <c r="M292" i="10"/>
  <c r="T292" i="10" s="1"/>
  <c r="N292" i="10"/>
  <c r="U292" i="10" s="1"/>
  <c r="O292" i="10"/>
  <c r="V292" i="10" s="1"/>
  <c r="L280" i="10"/>
  <c r="S280" i="10" s="1"/>
  <c r="M280" i="10"/>
  <c r="T280" i="10" s="1"/>
  <c r="N280" i="10"/>
  <c r="U280" i="10" s="1"/>
  <c r="O280" i="10"/>
  <c r="V280" i="10" s="1"/>
  <c r="N269" i="10"/>
  <c r="U269" i="10" s="1"/>
  <c r="O269" i="10"/>
  <c r="V269" i="10" s="1"/>
  <c r="M269" i="10"/>
  <c r="T269" i="10" s="1"/>
  <c r="N259" i="10"/>
  <c r="U259" i="10" s="1"/>
  <c r="O259" i="10"/>
  <c r="V259" i="10" s="1"/>
  <c r="M259" i="10"/>
  <c r="T259" i="10" s="1"/>
  <c r="N247" i="10"/>
  <c r="U247" i="10" s="1"/>
  <c r="O247" i="10"/>
  <c r="V247" i="10" s="1"/>
  <c r="M247" i="10"/>
  <c r="T247" i="10" s="1"/>
  <c r="N237" i="10"/>
  <c r="U237" i="10" s="1"/>
  <c r="O237" i="10"/>
  <c r="V237" i="10" s="1"/>
  <c r="M237" i="10"/>
  <c r="T237" i="10" s="1"/>
  <c r="N227" i="10"/>
  <c r="U227" i="10" s="1"/>
  <c r="O227" i="10"/>
  <c r="V227" i="10" s="1"/>
  <c r="M227" i="10"/>
  <c r="T227" i="10" s="1"/>
  <c r="N215" i="10"/>
  <c r="U215" i="10" s="1"/>
  <c r="O215" i="10"/>
  <c r="V215" i="10" s="1"/>
  <c r="M215" i="10"/>
  <c r="T215" i="10" s="1"/>
  <c r="N205" i="10"/>
  <c r="U205" i="10" s="1"/>
  <c r="O205" i="10"/>
  <c r="V205" i="10" s="1"/>
  <c r="M205" i="10"/>
  <c r="T205" i="10" s="1"/>
  <c r="N195" i="10"/>
  <c r="U195" i="10" s="1"/>
  <c r="O195" i="10"/>
  <c r="V195" i="10" s="1"/>
  <c r="M195" i="10"/>
  <c r="T195" i="10" s="1"/>
  <c r="N183" i="10"/>
  <c r="U183" i="10" s="1"/>
  <c r="O183" i="10"/>
  <c r="V183" i="10" s="1"/>
  <c r="M183" i="10"/>
  <c r="T183" i="10" s="1"/>
  <c r="M173" i="10"/>
  <c r="T173" i="10" s="1"/>
  <c r="N173" i="10"/>
  <c r="U173" i="10" s="1"/>
  <c r="O173" i="10"/>
  <c r="V173" i="10" s="1"/>
  <c r="L173" i="10"/>
  <c r="S173" i="10" s="1"/>
  <c r="L163" i="10"/>
  <c r="S163" i="10" s="1"/>
  <c r="M163" i="10"/>
  <c r="T163" i="10" s="1"/>
  <c r="N163" i="10"/>
  <c r="U163" i="10" s="1"/>
  <c r="O163" i="10"/>
  <c r="V163" i="10" s="1"/>
  <c r="L151" i="10"/>
  <c r="S151" i="10" s="1"/>
  <c r="M151" i="10"/>
  <c r="T151" i="10" s="1"/>
  <c r="N151" i="10"/>
  <c r="U151" i="10" s="1"/>
  <c r="O151" i="10"/>
  <c r="V151" i="10" s="1"/>
  <c r="L141" i="10"/>
  <c r="S141" i="10" s="1"/>
  <c r="M141" i="10"/>
  <c r="T141" i="10" s="1"/>
  <c r="N141" i="10"/>
  <c r="U141" i="10" s="1"/>
  <c r="O141" i="10"/>
  <c r="V141" i="10" s="1"/>
  <c r="L131" i="10"/>
  <c r="S131" i="10" s="1"/>
  <c r="M131" i="10"/>
  <c r="T131" i="10" s="1"/>
  <c r="N131" i="10"/>
  <c r="U131" i="10" s="1"/>
  <c r="O131" i="10"/>
  <c r="V131" i="10" s="1"/>
  <c r="N110" i="10"/>
  <c r="U110" i="10" s="1"/>
  <c r="O110" i="10"/>
  <c r="V110" i="10" s="1"/>
  <c r="M110" i="10"/>
  <c r="T110" i="10" s="1"/>
  <c r="L99" i="10"/>
  <c r="S99" i="10" s="1"/>
  <c r="M99" i="10"/>
  <c r="T99" i="10" s="1"/>
  <c r="N99" i="10"/>
  <c r="U99" i="10" s="1"/>
  <c r="O99" i="10"/>
  <c r="V99" i="10" s="1"/>
  <c r="N86" i="10"/>
  <c r="U86" i="10" s="1"/>
  <c r="O86" i="10"/>
  <c r="V86" i="10" s="1"/>
  <c r="M86" i="10"/>
  <c r="T86" i="10" s="1"/>
  <c r="L75" i="10"/>
  <c r="S75" i="10" s="1"/>
  <c r="M75" i="10"/>
  <c r="T75" i="10" s="1"/>
  <c r="N75" i="10"/>
  <c r="U75" i="10" s="1"/>
  <c r="O75" i="10"/>
  <c r="V75" i="10" s="1"/>
  <c r="L63" i="10"/>
  <c r="S63" i="10" s="1"/>
  <c r="M63" i="10"/>
  <c r="T63" i="10" s="1"/>
  <c r="N63" i="10"/>
  <c r="U63" i="10" s="1"/>
  <c r="O63" i="10"/>
  <c r="V63" i="10" s="1"/>
  <c r="L51" i="10"/>
  <c r="S51" i="10" s="1"/>
  <c r="M51" i="10"/>
  <c r="T51" i="10" s="1"/>
  <c r="N51" i="10"/>
  <c r="U51" i="10" s="1"/>
  <c r="O51" i="10"/>
  <c r="V51" i="10" s="1"/>
  <c r="N38" i="10"/>
  <c r="U38" i="10" s="1"/>
  <c r="O38" i="10"/>
  <c r="V38" i="10" s="1"/>
  <c r="M38" i="10"/>
  <c r="T38" i="10" s="1"/>
  <c r="N26" i="10"/>
  <c r="U26" i="10" s="1"/>
  <c r="O26" i="10"/>
  <c r="V26" i="10" s="1"/>
  <c r="L26" i="10"/>
  <c r="S26" i="10" s="1"/>
  <c r="M26" i="10"/>
  <c r="T26" i="10" s="1"/>
  <c r="N14" i="10"/>
  <c r="U14" i="10" s="1"/>
  <c r="O14" i="10"/>
  <c r="V14" i="10" s="1"/>
  <c r="M14" i="10"/>
  <c r="T14" i="10" s="1"/>
  <c r="L13" i="10"/>
  <c r="S13" i="10" s="1"/>
  <c r="M13" i="10"/>
  <c r="T13" i="10" s="1"/>
  <c r="N13" i="10"/>
  <c r="U13" i="10" s="1"/>
  <c r="O13" i="10"/>
  <c r="V13" i="10" s="1"/>
  <c r="L293" i="10"/>
  <c r="S293" i="10" s="1"/>
  <c r="L277" i="10"/>
  <c r="S277" i="10" s="1"/>
  <c r="L261" i="10"/>
  <c r="S261" i="10" s="1"/>
  <c r="L245" i="10"/>
  <c r="S245" i="10" s="1"/>
  <c r="L229" i="10"/>
  <c r="S229" i="10" s="1"/>
  <c r="L213" i="10"/>
  <c r="S213" i="10" s="1"/>
  <c r="L197" i="10"/>
  <c r="S197" i="10" s="1"/>
  <c r="L181" i="10"/>
  <c r="S181" i="10" s="1"/>
  <c r="L142" i="10"/>
  <c r="S142" i="10" s="1"/>
  <c r="L78" i="10"/>
  <c r="S78" i="10" s="1"/>
  <c r="L14" i="10"/>
  <c r="S14" i="10" s="1"/>
  <c r="B13" i="8"/>
  <c r="R84" i="8" l="1"/>
  <c r="Y6" i="10" a="1"/>
  <c r="Y6" i="10" s="1"/>
  <c r="AC6" i="10" s="1"/>
  <c r="Z6" i="10" l="1"/>
  <c r="D18" i="8" s="1"/>
  <c r="T18" i="8" s="1"/>
  <c r="AD6" i="10"/>
  <c r="AE6" i="10" s="1"/>
  <c r="Y7" i="10" a="1"/>
  <c r="Y7" i="10" s="1"/>
  <c r="AC7" i="10" s="1"/>
  <c r="AA6" i="10"/>
  <c r="E18" i="8" s="1"/>
  <c r="X6" i="10"/>
  <c r="B18" i="8" s="1"/>
  <c r="C18" i="8"/>
  <c r="P18" i="8" l="1"/>
  <c r="N18" i="8"/>
  <c r="O18" i="8" s="1"/>
  <c r="AG6" i="10"/>
  <c r="AF6" i="10"/>
  <c r="C19" i="8"/>
  <c r="AD7" i="10"/>
  <c r="AE7" i="10" s="1"/>
  <c r="Y8" i="10" a="1"/>
  <c r="Y8" i="10" s="1"/>
  <c r="AC8" i="10" s="1"/>
  <c r="Z7" i="10"/>
  <c r="D19" i="8" s="1"/>
  <c r="T19" i="8" s="1"/>
  <c r="X7" i="10"/>
  <c r="B19" i="8" s="1"/>
  <c r="AA7" i="10"/>
  <c r="F18" i="8" l="1"/>
  <c r="P19" i="8"/>
  <c r="R18" i="8"/>
  <c r="S18" i="8" s="1"/>
  <c r="E19" i="8"/>
  <c r="S19" i="8" s="1"/>
  <c r="AF7" i="10"/>
  <c r="AG7" i="10"/>
  <c r="F19" i="8" s="1"/>
  <c r="C20" i="8"/>
  <c r="AD8" i="10"/>
  <c r="AE8" i="10" s="1"/>
  <c r="Y9" i="10" a="1"/>
  <c r="Y9" i="10" s="1"/>
  <c r="AC9" i="10" s="1"/>
  <c r="Z8" i="10"/>
  <c r="D20" i="8" s="1"/>
  <c r="T20" i="8" s="1"/>
  <c r="X8" i="10"/>
  <c r="B20" i="8" s="1"/>
  <c r="AA8" i="10"/>
  <c r="P20" i="8" l="1"/>
  <c r="E20" i="8"/>
  <c r="AF8" i="10"/>
  <c r="AG8" i="10"/>
  <c r="F20" i="8" s="1"/>
  <c r="Y10" i="10" a="1"/>
  <c r="Y10" i="10" s="1"/>
  <c r="AC10" i="10" s="1"/>
  <c r="AD9" i="10"/>
  <c r="AE9" i="10" s="1"/>
  <c r="Z9" i="10"/>
  <c r="D21" i="8" s="1"/>
  <c r="T21" i="8" s="1"/>
  <c r="X9" i="10"/>
  <c r="B21" i="8" s="1"/>
  <c r="AA9" i="10"/>
  <c r="C21" i="8"/>
  <c r="P21" i="8" l="1"/>
  <c r="O20" i="8"/>
  <c r="Q20" i="8" s="1"/>
  <c r="J20" i="8" s="1"/>
  <c r="E21" i="8"/>
  <c r="AF9" i="10"/>
  <c r="C22" i="8"/>
  <c r="AD10" i="10"/>
  <c r="AE10" i="10" s="1"/>
  <c r="AA10" i="10"/>
  <c r="AG9" i="10"/>
  <c r="F21" i="8" s="1"/>
  <c r="Y11" i="10" a="1"/>
  <c r="Y11" i="10" s="1"/>
  <c r="X10" i="10"/>
  <c r="B22" i="8" s="1"/>
  <c r="Z10" i="10"/>
  <c r="D22" i="8" s="1"/>
  <c r="T22" i="8" s="1"/>
  <c r="X11" i="10" l="1"/>
  <c r="B23" i="8" s="1"/>
  <c r="AC11" i="10"/>
  <c r="P22" i="8"/>
  <c r="Q18" i="8"/>
  <c r="J18" i="8" s="1"/>
  <c r="Q19" i="8"/>
  <c r="J19" i="8" s="1"/>
  <c r="R20" i="8"/>
  <c r="S20" i="8" s="1"/>
  <c r="U18" i="8" a="1"/>
  <c r="U18" i="8" s="1"/>
  <c r="Q21" i="8"/>
  <c r="J21" i="8" s="1"/>
  <c r="S21" i="8"/>
  <c r="E22" i="8"/>
  <c r="S22" i="8" s="1"/>
  <c r="AF10" i="10"/>
  <c r="Y12" i="10" a="1"/>
  <c r="Y12" i="10" s="1"/>
  <c r="AC12" i="10" s="1"/>
  <c r="AA11" i="10"/>
  <c r="Z11" i="10"/>
  <c r="D23" i="8" s="1"/>
  <c r="T23" i="8" s="1"/>
  <c r="AG10" i="10"/>
  <c r="C23" i="8"/>
  <c r="AD11" i="10"/>
  <c r="AF11" i="10" s="1"/>
  <c r="F22" i="8" l="1"/>
  <c r="P23" i="8"/>
  <c r="V18" i="8"/>
  <c r="U19" i="8" a="1"/>
  <c r="U19" i="8" s="1"/>
  <c r="V19" i="8" s="1"/>
  <c r="E23" i="8"/>
  <c r="S23" i="8" s="1"/>
  <c r="C24" i="8"/>
  <c r="AD12" i="10"/>
  <c r="AF12" i="10" s="1"/>
  <c r="X12" i="10"/>
  <c r="B24" i="8" s="1"/>
  <c r="Y13" i="10" a="1"/>
  <c r="Y13" i="10" s="1"/>
  <c r="AC13" i="10" s="1"/>
  <c r="AA12" i="10"/>
  <c r="AE11" i="10"/>
  <c r="AG11" i="10" s="1"/>
  <c r="F23" i="8" s="1"/>
  <c r="Z12" i="10"/>
  <c r="D24" i="8" s="1"/>
  <c r="T24" i="8" s="1"/>
  <c r="P24" i="8" l="1"/>
  <c r="U20" i="8" a="1"/>
  <c r="U20" i="8" s="1"/>
  <c r="V20" i="8" s="1"/>
  <c r="Q22" i="8"/>
  <c r="J22" i="8" s="1"/>
  <c r="E24" i="8"/>
  <c r="S24" i="8" s="1"/>
  <c r="C25" i="8"/>
  <c r="AD13" i="10"/>
  <c r="AF13" i="10" s="1"/>
  <c r="Y14" i="10" a="1"/>
  <c r="Y14" i="10" s="1"/>
  <c r="AC14" i="10" s="1"/>
  <c r="AE12" i="10"/>
  <c r="AG12" i="10" s="1"/>
  <c r="F24" i="8" s="1"/>
  <c r="AA13" i="10"/>
  <c r="X13" i="10"/>
  <c r="B25" i="8" s="1"/>
  <c r="Z13" i="10"/>
  <c r="D25" i="8" s="1"/>
  <c r="T25" i="8" s="1"/>
  <c r="P25" i="8" l="1"/>
  <c r="U21" i="8" a="1"/>
  <c r="U21" i="8" s="1"/>
  <c r="V21" i="8" s="1"/>
  <c r="Q23" i="8"/>
  <c r="J23" i="8" s="1"/>
  <c r="E25" i="8"/>
  <c r="S25" i="8" s="1"/>
  <c r="AE13" i="10"/>
  <c r="AG13" i="10" s="1"/>
  <c r="F25" i="8" s="1"/>
  <c r="C26" i="8"/>
  <c r="AD14" i="10"/>
  <c r="AF14" i="10" s="1"/>
  <c r="Z14" i="10"/>
  <c r="D26" i="8" s="1"/>
  <c r="T26" i="8" s="1"/>
  <c r="AA14" i="10"/>
  <c r="X14" i="10"/>
  <c r="B26" i="8" s="1"/>
  <c r="Y15" i="10" a="1"/>
  <c r="Y15" i="10" s="1"/>
  <c r="Y16" i="10" l="1" a="1"/>
  <c r="Y16" i="10" s="1"/>
  <c r="AC16" i="10" s="1"/>
  <c r="AC15" i="10"/>
  <c r="P26" i="8"/>
  <c r="U22" i="8" a="1"/>
  <c r="U22" i="8" s="1"/>
  <c r="V22" i="8" s="1"/>
  <c r="Q25" i="8"/>
  <c r="J25" i="8" s="1"/>
  <c r="Q24" i="8"/>
  <c r="J24" i="8" s="1"/>
  <c r="E26" i="8"/>
  <c r="S26" i="8" s="1"/>
  <c r="AE14" i="10"/>
  <c r="AG14" i="10" s="1"/>
  <c r="F26" i="8" s="1"/>
  <c r="Z15" i="10"/>
  <c r="D27" i="8" s="1"/>
  <c r="T27" i="8" s="1"/>
  <c r="C27" i="8"/>
  <c r="AD15" i="10"/>
  <c r="AF15" i="10" s="1"/>
  <c r="AA15" i="10"/>
  <c r="X15" i="10"/>
  <c r="B27" i="8" s="1"/>
  <c r="Y17" i="10" l="1" a="1"/>
  <c r="Y17" i="10" s="1"/>
  <c r="AC17" i="10" s="1"/>
  <c r="X16" i="10"/>
  <c r="B28" i="8" s="1"/>
  <c r="C28" i="8"/>
  <c r="AA16" i="10"/>
  <c r="E28" i="8" s="1"/>
  <c r="S28" i="8" s="1"/>
  <c r="Z16" i="10"/>
  <c r="D28" i="8" s="1"/>
  <c r="T28" i="8" s="1"/>
  <c r="AD16" i="10"/>
  <c r="AE16" i="10" s="1"/>
  <c r="AG16" i="10" s="1"/>
  <c r="F28" i="8" s="1"/>
  <c r="P27" i="8"/>
  <c r="U23" i="8" a="1"/>
  <c r="U23" i="8" s="1"/>
  <c r="V23" i="8" s="1"/>
  <c r="E27" i="8"/>
  <c r="S27" i="8" s="1"/>
  <c r="AE15" i="10"/>
  <c r="AG15" i="10" s="1"/>
  <c r="F27" i="8" s="1"/>
  <c r="AF16" i="10" l="1"/>
  <c r="P28" i="8"/>
  <c r="Y18" i="10" a="1"/>
  <c r="Y18" i="10" s="1"/>
  <c r="AD17" i="10"/>
  <c r="AE17" i="10" s="1"/>
  <c r="C29" i="8"/>
  <c r="AA17" i="10"/>
  <c r="E29" i="8" s="1"/>
  <c r="S29" i="8" s="1"/>
  <c r="X17" i="10"/>
  <c r="B29" i="8" s="1"/>
  <c r="Z17" i="10"/>
  <c r="D29" i="8" s="1"/>
  <c r="T29" i="8" s="1"/>
  <c r="U24" i="8" a="1"/>
  <c r="U24" i="8" s="1"/>
  <c r="V24" i="8" s="1"/>
  <c r="Q26" i="8"/>
  <c r="J26" i="8" s="1"/>
  <c r="AG17" i="10"/>
  <c r="F29" i="8" s="1"/>
  <c r="AC18" i="10" l="1"/>
  <c r="C30" i="8"/>
  <c r="P29" i="8"/>
  <c r="AD18" i="10"/>
  <c r="AF18" i="10" s="1"/>
  <c r="AF17" i="10"/>
  <c r="Y19" i="10" a="1"/>
  <c r="Y19" i="10" s="1"/>
  <c r="AC19" i="10" s="1"/>
  <c r="AA18" i="10"/>
  <c r="X18" i="10"/>
  <c r="B30" i="8" s="1"/>
  <c r="Z18" i="10"/>
  <c r="U25" i="8" a="1"/>
  <c r="U25" i="8" s="1"/>
  <c r="V25" i="8" s="1"/>
  <c r="Q28" i="8"/>
  <c r="J28" i="8" s="1"/>
  <c r="Q27" i="8"/>
  <c r="J27" i="8" s="1"/>
  <c r="E30" i="8" l="1"/>
  <c r="S30" i="8" s="1"/>
  <c r="F30" i="8"/>
  <c r="T30" i="8"/>
  <c r="D30" i="8"/>
  <c r="AE18" i="10"/>
  <c r="AG18" i="10" s="1"/>
  <c r="P30" i="8"/>
  <c r="Y20" i="10" a="1"/>
  <c r="Y20" i="10" s="1"/>
  <c r="AC20" i="10" s="1"/>
  <c r="AD19" i="10"/>
  <c r="AE19" i="10" s="1"/>
  <c r="AG19" i="10" s="1"/>
  <c r="C31" i="8"/>
  <c r="X19" i="10"/>
  <c r="B31" i="8" s="1"/>
  <c r="Z19" i="10"/>
  <c r="D31" i="8" s="1"/>
  <c r="T31" i="8" s="1"/>
  <c r="AA19" i="10"/>
  <c r="E31" i="8" s="1"/>
  <c r="S31" i="8" s="1"/>
  <c r="U26" i="8" a="1"/>
  <c r="U26" i="8" s="1"/>
  <c r="V26" i="8" s="1"/>
  <c r="Q29" i="8"/>
  <c r="J29" i="8" s="1"/>
  <c r="AF19" i="10" l="1"/>
  <c r="P31" i="8"/>
  <c r="F31" i="8"/>
  <c r="AD20" i="10"/>
  <c r="AF20" i="10" s="1"/>
  <c r="C32" i="8"/>
  <c r="Y21" i="10" a="1"/>
  <c r="Y21" i="10" s="1"/>
  <c r="AC21" i="10" s="1"/>
  <c r="Z20" i="10"/>
  <c r="D32" i="8" s="1"/>
  <c r="T32" i="8" s="1"/>
  <c r="X20" i="10"/>
  <c r="B32" i="8" s="1"/>
  <c r="AA20" i="10"/>
  <c r="E32" i="8" s="1"/>
  <c r="S32" i="8" s="1"/>
  <c r="U27" i="8" a="1"/>
  <c r="U27" i="8" s="1"/>
  <c r="V27" i="8" s="1"/>
  <c r="Q30" i="8"/>
  <c r="J30" i="8" s="1"/>
  <c r="AE20" i="10"/>
  <c r="AG20" i="10" s="1"/>
  <c r="P32" i="8" l="1"/>
  <c r="F32" i="8"/>
  <c r="Y22" i="10" a="1"/>
  <c r="Y22" i="10" s="1"/>
  <c r="AC22" i="10" s="1"/>
  <c r="AD21" i="10"/>
  <c r="AF21" i="10" s="1"/>
  <c r="Z21" i="10"/>
  <c r="D33" i="8" s="1"/>
  <c r="T33" i="8" s="1"/>
  <c r="C33" i="8"/>
  <c r="P33" i="8" s="1"/>
  <c r="X21" i="10"/>
  <c r="B33" i="8" s="1"/>
  <c r="AA21" i="10"/>
  <c r="E33" i="8" s="1"/>
  <c r="U28" i="8" a="1"/>
  <c r="U28" i="8" s="1"/>
  <c r="V28" i="8" s="1"/>
  <c r="Q31" i="8"/>
  <c r="J31" i="8" s="1"/>
  <c r="AE21" i="10"/>
  <c r="AG21" i="10" s="1"/>
  <c r="F33" i="8" l="1"/>
  <c r="AD22" i="10"/>
  <c r="AF22" i="10" s="1"/>
  <c r="Y23" i="10" a="1"/>
  <c r="Y23" i="10" s="1"/>
  <c r="AC23" i="10" s="1"/>
  <c r="AA22" i="10"/>
  <c r="E34" i="8" s="1"/>
  <c r="S34" i="8" s="1"/>
  <c r="X22" i="10"/>
  <c r="B34" i="8" s="1"/>
  <c r="Z22" i="10"/>
  <c r="D34" i="8" s="1"/>
  <c r="T34" i="8" s="1"/>
  <c r="C34" i="8"/>
  <c r="P34" i="8" s="1"/>
  <c r="U29" i="8" a="1"/>
  <c r="U29" i="8" s="1"/>
  <c r="V29" i="8" s="1"/>
  <c r="Q33" i="8"/>
  <c r="J33" i="8" s="1"/>
  <c r="Q32" i="8"/>
  <c r="J32" i="8" s="1"/>
  <c r="S33" i="8"/>
  <c r="AE22" i="10"/>
  <c r="AG22" i="10" s="1"/>
  <c r="F34" i="8" l="1"/>
  <c r="Y24" i="10" a="1"/>
  <c r="Y24" i="10" s="1"/>
  <c r="AC24" i="10" s="1"/>
  <c r="Z23" i="10"/>
  <c r="D35" i="8" s="1"/>
  <c r="T35" i="8" s="1"/>
  <c r="AD23" i="10"/>
  <c r="AE23" i="10" s="1"/>
  <c r="AG23" i="10" s="1"/>
  <c r="C35" i="8"/>
  <c r="P35" i="8" s="1"/>
  <c r="X23" i="10"/>
  <c r="B35" i="8" s="1"/>
  <c r="AA23" i="10"/>
  <c r="E35" i="8" s="1"/>
  <c r="S35" i="8" s="1"/>
  <c r="U30" i="8" a="1"/>
  <c r="U30" i="8" s="1"/>
  <c r="V30" i="8" s="1"/>
  <c r="AF23" i="10"/>
  <c r="F35" i="8" l="1"/>
  <c r="Z24" i="10"/>
  <c r="D36" i="8" s="1"/>
  <c r="T36" i="8" s="1"/>
  <c r="AA24" i="10"/>
  <c r="E36" i="8" s="1"/>
  <c r="Y25" i="10" a="1"/>
  <c r="Y25" i="10" s="1"/>
  <c r="AC25" i="10" s="1"/>
  <c r="AD24" i="10"/>
  <c r="AF24" i="10" s="1"/>
  <c r="C36" i="8"/>
  <c r="P36" i="8" s="1"/>
  <c r="X24" i="10"/>
  <c r="B36" i="8" s="1"/>
  <c r="U31" i="8" a="1"/>
  <c r="U31" i="8" s="1"/>
  <c r="V31" i="8" s="1"/>
  <c r="Q34" i="8"/>
  <c r="J34" i="8" s="1"/>
  <c r="AE24" i="10"/>
  <c r="AG24" i="10" s="1"/>
  <c r="F36" i="8" l="1"/>
  <c r="Y26" i="10" a="1"/>
  <c r="Y26" i="10" s="1"/>
  <c r="AC26" i="10" s="1"/>
  <c r="AA25" i="10"/>
  <c r="E37" i="8" s="1"/>
  <c r="Z25" i="10"/>
  <c r="D37" i="8" s="1"/>
  <c r="T37" i="8" s="1"/>
  <c r="AD25" i="10"/>
  <c r="AF25" i="10" s="1"/>
  <c r="C37" i="8"/>
  <c r="F37" i="8" s="1"/>
  <c r="X25" i="10"/>
  <c r="B37" i="8" s="1"/>
  <c r="U32" i="8" a="1"/>
  <c r="U32" i="8" s="1"/>
  <c r="V32" i="8" s="1"/>
  <c r="Q36" i="8"/>
  <c r="J36" i="8" s="1"/>
  <c r="Q35" i="8"/>
  <c r="J35" i="8" s="1"/>
  <c r="J8" i="8"/>
  <c r="S36" i="8"/>
  <c r="K8" i="8"/>
  <c r="AE25" i="10"/>
  <c r="AG25" i="10" s="1"/>
  <c r="P37" i="8" l="1"/>
  <c r="Y27" i="10" a="1"/>
  <c r="Y27" i="10" s="1"/>
  <c r="AC27" i="10" s="1"/>
  <c r="AA26" i="10"/>
  <c r="E38" i="8" s="1"/>
  <c r="S38" i="8" s="1"/>
  <c r="Z26" i="10"/>
  <c r="D38" i="8" s="1"/>
  <c r="T38" i="8" s="1"/>
  <c r="X26" i="10"/>
  <c r="B38" i="8" s="1"/>
  <c r="C38" i="8"/>
  <c r="P38" i="8" s="1"/>
  <c r="AD26" i="10"/>
  <c r="AE26" i="10" s="1"/>
  <c r="AG26" i="10" s="1"/>
  <c r="U33" i="8" a="1"/>
  <c r="U33" i="8" s="1"/>
  <c r="V33" i="8" s="1"/>
  <c r="Q37" i="8"/>
  <c r="J37" i="8" s="1"/>
  <c r="S37" i="8"/>
  <c r="AF26" i="10"/>
  <c r="F38" i="8" l="1"/>
  <c r="C39" i="8"/>
  <c r="P39" i="8" s="1"/>
  <c r="AA27" i="10"/>
  <c r="E39" i="8" s="1"/>
  <c r="S39" i="8" s="1"/>
  <c r="X27" i="10"/>
  <c r="B39" i="8" s="1"/>
  <c r="Y28" i="10" a="1"/>
  <c r="Y28" i="10" s="1"/>
  <c r="AC28" i="10" s="1"/>
  <c r="AD27" i="10"/>
  <c r="AF27" i="10" s="1"/>
  <c r="Z27" i="10"/>
  <c r="D39" i="8" s="1"/>
  <c r="T39" i="8" s="1"/>
  <c r="U34" i="8" a="1"/>
  <c r="U34" i="8" s="1"/>
  <c r="V34" i="8" s="1"/>
  <c r="AE27" i="10"/>
  <c r="AG27" i="10" s="1"/>
  <c r="F39" i="8" l="1"/>
  <c r="Z28" i="10"/>
  <c r="D40" i="8" s="1"/>
  <c r="T40" i="8" s="1"/>
  <c r="Y29" i="10" a="1"/>
  <c r="Y29" i="10" s="1"/>
  <c r="AC29" i="10" s="1"/>
  <c r="AA28" i="10"/>
  <c r="E40" i="8" s="1"/>
  <c r="S40" i="8" s="1"/>
  <c r="X28" i="10"/>
  <c r="B40" i="8" s="1"/>
  <c r="AD28" i="10"/>
  <c r="AF28" i="10" s="1"/>
  <c r="C40" i="8"/>
  <c r="P40" i="8" s="1"/>
  <c r="U35" i="8" a="1"/>
  <c r="U35" i="8" s="1"/>
  <c r="V35" i="8" s="1"/>
  <c r="Q38" i="8"/>
  <c r="J38" i="8" s="1"/>
  <c r="AE28" i="10"/>
  <c r="AG28" i="10" s="1"/>
  <c r="F40" i="8" l="1"/>
  <c r="Y30" i="10" a="1"/>
  <c r="Y30" i="10" s="1"/>
  <c r="AC30" i="10" s="1"/>
  <c r="Z29" i="10"/>
  <c r="D41" i="8" s="1"/>
  <c r="T41" i="8" s="1"/>
  <c r="AD29" i="10"/>
  <c r="AF29" i="10" s="1"/>
  <c r="C41" i="8"/>
  <c r="P41" i="8" s="1"/>
  <c r="X29" i="10"/>
  <c r="B41" i="8" s="1"/>
  <c r="AA29" i="10"/>
  <c r="E41" i="8" s="1"/>
  <c r="U36" i="8" a="1"/>
  <c r="U36" i="8" s="1"/>
  <c r="V36" i="8" s="1"/>
  <c r="Q39" i="8"/>
  <c r="J39" i="8" s="1"/>
  <c r="AE29" i="10"/>
  <c r="AG29" i="10" s="1"/>
  <c r="F41" i="8" l="1"/>
  <c r="Y31" i="10" a="1"/>
  <c r="Y31" i="10" s="1"/>
  <c r="AC31" i="10" s="1"/>
  <c r="Z30" i="10"/>
  <c r="D42" i="8" s="1"/>
  <c r="T42" i="8" s="1"/>
  <c r="X30" i="10"/>
  <c r="B42" i="8" s="1"/>
  <c r="C42" i="8"/>
  <c r="P42" i="8" s="1"/>
  <c r="AA30" i="10"/>
  <c r="E42" i="8" s="1"/>
  <c r="S42" i="8" s="1"/>
  <c r="AD30" i="10"/>
  <c r="AF30" i="10" s="1"/>
  <c r="U37" i="8" a="1"/>
  <c r="U37" i="8" s="1"/>
  <c r="V37" i="8" s="1"/>
  <c r="Q40" i="8"/>
  <c r="J40" i="8" s="1"/>
  <c r="Q41" i="8"/>
  <c r="J41" i="8" s="1"/>
  <c r="S41" i="8"/>
  <c r="AE30" i="10"/>
  <c r="AG30" i="10" s="1"/>
  <c r="F42" i="8" l="1"/>
  <c r="AD31" i="10"/>
  <c r="AE31" i="10" s="1"/>
  <c r="C43" i="8"/>
  <c r="P43" i="8" s="1"/>
  <c r="Y32" i="10" a="1"/>
  <c r="Y32" i="10" s="1"/>
  <c r="AC32" i="10" s="1"/>
  <c r="AA31" i="10"/>
  <c r="E43" i="8" s="1"/>
  <c r="Z31" i="10"/>
  <c r="D43" i="8" s="1"/>
  <c r="T43" i="8" s="1"/>
  <c r="X31" i="10"/>
  <c r="B43" i="8" s="1"/>
  <c r="U38" i="8" a="1"/>
  <c r="U38" i="8" s="1"/>
  <c r="V38" i="8" s="1"/>
  <c r="AG31" i="10"/>
  <c r="AF31" i="10"/>
  <c r="F43" i="8" l="1"/>
  <c r="Y33" i="10" a="1"/>
  <c r="Y33" i="10" s="1"/>
  <c r="AC33" i="10" s="1"/>
  <c r="AA32" i="10"/>
  <c r="X32" i="10"/>
  <c r="B44" i="8" s="1"/>
  <c r="AD32" i="10"/>
  <c r="AF32" i="10" s="1"/>
  <c r="C44" i="8"/>
  <c r="P44" i="8" s="1"/>
  <c r="Z32" i="10"/>
  <c r="D44" i="8" s="1"/>
  <c r="T44" i="8" s="1"/>
  <c r="U39" i="8" a="1"/>
  <c r="U39" i="8" s="1"/>
  <c r="V39" i="8" s="1"/>
  <c r="Q42" i="8"/>
  <c r="J42" i="8" s="1"/>
  <c r="Q43" i="8"/>
  <c r="J43" i="8" s="1"/>
  <c r="S43" i="8"/>
  <c r="E44" i="8"/>
  <c r="S44" i="8" s="1"/>
  <c r="AE32" i="10"/>
  <c r="AG32" i="10" s="1"/>
  <c r="F44" i="8" l="1"/>
  <c r="C45" i="8"/>
  <c r="P45" i="8" s="1"/>
  <c r="AD33" i="10"/>
  <c r="AE33" i="10" s="1"/>
  <c r="Y34" i="10" a="1"/>
  <c r="Y34" i="10" s="1"/>
  <c r="AC34" i="10" s="1"/>
  <c r="Z33" i="10"/>
  <c r="D45" i="8" s="1"/>
  <c r="T45" i="8" s="1"/>
  <c r="AA33" i="10"/>
  <c r="E45" i="8" s="1"/>
  <c r="X33" i="10"/>
  <c r="B45" i="8" s="1"/>
  <c r="U40" i="8" a="1"/>
  <c r="U40" i="8" s="1"/>
  <c r="V40" i="8" s="1"/>
  <c r="AF33" i="10"/>
  <c r="AG33" i="10"/>
  <c r="F45" i="8" l="1"/>
  <c r="Z34" i="10"/>
  <c r="D46" i="8" s="1"/>
  <c r="T46" i="8" s="1"/>
  <c r="AA34" i="10"/>
  <c r="X34" i="10"/>
  <c r="B46" i="8" s="1"/>
  <c r="C46" i="8"/>
  <c r="P46" i="8" s="1"/>
  <c r="AD34" i="10"/>
  <c r="AE34" i="10" s="1"/>
  <c r="AG34" i="10" s="1"/>
  <c r="Y35" i="10" a="1"/>
  <c r="Y35" i="10" s="1"/>
  <c r="AC35" i="10" s="1"/>
  <c r="U41" i="8" a="1"/>
  <c r="U41" i="8" s="1"/>
  <c r="V41" i="8" s="1"/>
  <c r="Q45" i="8"/>
  <c r="J45" i="8" s="1"/>
  <c r="Q44" i="8"/>
  <c r="J44" i="8" s="1"/>
  <c r="S45" i="8"/>
  <c r="E46" i="8"/>
  <c r="S46" i="8" s="1"/>
  <c r="AF34" i="10"/>
  <c r="AD35" i="10" l="1"/>
  <c r="AE35" i="10" s="1"/>
  <c r="F46" i="8"/>
  <c r="C47" i="8"/>
  <c r="F47" i="8" s="1"/>
  <c r="Y36" i="10" a="1"/>
  <c r="Y36" i="10" s="1"/>
  <c r="AC36" i="10" s="1"/>
  <c r="AA35" i="10"/>
  <c r="E47" i="8" s="1"/>
  <c r="S47" i="8" s="1"/>
  <c r="Z35" i="10"/>
  <c r="D47" i="8" s="1"/>
  <c r="T47" i="8" s="1"/>
  <c r="X35" i="10"/>
  <c r="B47" i="8" s="1"/>
  <c r="U42" i="8" a="1"/>
  <c r="U42" i="8" s="1"/>
  <c r="V42" i="8" s="1"/>
  <c r="AG35" i="10"/>
  <c r="AF35" i="10"/>
  <c r="P47" i="8" l="1"/>
  <c r="AA36" i="10"/>
  <c r="X36" i="10"/>
  <c r="B48" i="8" s="1"/>
  <c r="Z36" i="10"/>
  <c r="D48" i="8" s="1"/>
  <c r="T48" i="8" s="1"/>
  <c r="AD36" i="10"/>
  <c r="AF36" i="10" s="1"/>
  <c r="C48" i="8"/>
  <c r="P48" i="8" s="1"/>
  <c r="Y37" i="10" a="1"/>
  <c r="Y37" i="10" s="1"/>
  <c r="AC37" i="10" s="1"/>
  <c r="U43" i="8" a="1"/>
  <c r="U43" i="8" s="1"/>
  <c r="V43" i="8" s="1"/>
  <c r="Q46" i="8"/>
  <c r="J46" i="8" s="1"/>
  <c r="E48" i="8"/>
  <c r="S48" i="8" s="1"/>
  <c r="AE36" i="10"/>
  <c r="AG36" i="10" s="1"/>
  <c r="F48" i="8" l="1"/>
  <c r="AA37" i="10"/>
  <c r="AD37" i="10"/>
  <c r="AF37" i="10" s="1"/>
  <c r="Y38" i="10" a="1"/>
  <c r="Y38" i="10" s="1"/>
  <c r="AC38" i="10" s="1"/>
  <c r="X37" i="10"/>
  <c r="B49" i="8" s="1"/>
  <c r="Z37" i="10"/>
  <c r="D49" i="8" s="1"/>
  <c r="T49" i="8" s="1"/>
  <c r="C49" i="8"/>
  <c r="P49" i="8" s="1"/>
  <c r="U44" i="8" a="1"/>
  <c r="U44" i="8" s="1"/>
  <c r="V44" i="8" s="1"/>
  <c r="Q47" i="8"/>
  <c r="J47" i="8" s="1"/>
  <c r="E49" i="8"/>
  <c r="S49" i="8" s="1"/>
  <c r="AE37" i="10"/>
  <c r="AG37" i="10" s="1"/>
  <c r="F49" i="8" l="1"/>
  <c r="Y39" i="10" a="1"/>
  <c r="Y39" i="10" s="1"/>
  <c r="AC39" i="10" s="1"/>
  <c r="Z38" i="10"/>
  <c r="D50" i="8" s="1"/>
  <c r="T50" i="8" s="1"/>
  <c r="X38" i="10"/>
  <c r="B50" i="8" s="1"/>
  <c r="AD38" i="10"/>
  <c r="AF38" i="10" s="1"/>
  <c r="AA38" i="10"/>
  <c r="E50" i="8" s="1"/>
  <c r="S50" i="8" s="1"/>
  <c r="C50" i="8"/>
  <c r="P50" i="8" s="1"/>
  <c r="U45" i="8" a="1"/>
  <c r="U45" i="8" s="1"/>
  <c r="V45" i="8" s="1"/>
  <c r="Q48" i="8"/>
  <c r="J48" i="8" s="1"/>
  <c r="AE38" i="10"/>
  <c r="AG38" i="10" s="1"/>
  <c r="F50" i="8" l="1"/>
  <c r="X39" i="10"/>
  <c r="B51" i="8" s="1"/>
  <c r="Z39" i="10"/>
  <c r="D51" i="8" s="1"/>
  <c r="T51" i="8" s="1"/>
  <c r="Y40" i="10" a="1"/>
  <c r="Y40" i="10" s="1"/>
  <c r="AC40" i="10" s="1"/>
  <c r="AA39" i="10"/>
  <c r="E51" i="8" s="1"/>
  <c r="S51" i="8" s="1"/>
  <c r="AD39" i="10"/>
  <c r="AE39" i="10" s="1"/>
  <c r="AG39" i="10" s="1"/>
  <c r="C51" i="8"/>
  <c r="P51" i="8" s="1"/>
  <c r="U46" i="8" a="1"/>
  <c r="U46" i="8" s="1"/>
  <c r="V46" i="8" s="1"/>
  <c r="Q49" i="8"/>
  <c r="J49" i="8" s="1"/>
  <c r="AF39" i="10"/>
  <c r="F51" i="8" l="1"/>
  <c r="X40" i="10"/>
  <c r="B52" i="8" s="1"/>
  <c r="Z40" i="10"/>
  <c r="D52" i="8" s="1"/>
  <c r="T52" i="8" s="1"/>
  <c r="AD40" i="10"/>
  <c r="AE40" i="10" s="1"/>
  <c r="C52" i="8"/>
  <c r="P52" i="8" s="1"/>
  <c r="Y41" i="10" a="1"/>
  <c r="Y41" i="10" s="1"/>
  <c r="AC41" i="10" s="1"/>
  <c r="AA40" i="10"/>
  <c r="E52" i="8" s="1"/>
  <c r="S52" i="8" s="1"/>
  <c r="U47" i="8" a="1"/>
  <c r="U47" i="8" s="1"/>
  <c r="V47" i="8" s="1"/>
  <c r="Q50" i="8"/>
  <c r="J50" i="8" s="1"/>
  <c r="AG40" i="10"/>
  <c r="AF40" i="10"/>
  <c r="AA41" i="10" l="1"/>
  <c r="X41" i="10"/>
  <c r="B53" i="8" s="1"/>
  <c r="Z41" i="10"/>
  <c r="D53" i="8" s="1"/>
  <c r="T53" i="8" s="1"/>
  <c r="F52" i="8"/>
  <c r="AD41" i="10"/>
  <c r="AE41" i="10" s="1"/>
  <c r="C53" i="8"/>
  <c r="F53" i="8" s="1"/>
  <c r="Y42" i="10" a="1"/>
  <c r="Y42" i="10" s="1"/>
  <c r="AC42" i="10" s="1"/>
  <c r="U48" i="8" a="1"/>
  <c r="U48" i="8" s="1"/>
  <c r="V48" i="8" s="1"/>
  <c r="Q51" i="8"/>
  <c r="J51" i="8" s="1"/>
  <c r="E53" i="8"/>
  <c r="S53" i="8" s="1"/>
  <c r="AF41" i="10"/>
  <c r="AG41" i="10"/>
  <c r="P53" i="8" l="1"/>
  <c r="Q53" i="8" s="1"/>
  <c r="J53" i="8" s="1"/>
  <c r="Z42" i="10"/>
  <c r="D54" i="8" s="1"/>
  <c r="T54" i="8" s="1"/>
  <c r="AD42" i="10"/>
  <c r="AE42" i="10" s="1"/>
  <c r="AG42" i="10" s="1"/>
  <c r="C54" i="8"/>
  <c r="P54" i="8" s="1"/>
  <c r="Y43" i="10" a="1"/>
  <c r="Y43" i="10" s="1"/>
  <c r="AC43" i="10" s="1"/>
  <c r="AA42" i="10"/>
  <c r="E54" i="8" s="1"/>
  <c r="S54" i="8" s="1"/>
  <c r="X42" i="10"/>
  <c r="B54" i="8" s="1"/>
  <c r="U49" i="8" a="1"/>
  <c r="U49" i="8" s="1"/>
  <c r="V49" i="8" s="1"/>
  <c r="Q52" i="8"/>
  <c r="J52" i="8" s="1"/>
  <c r="AF42" i="10"/>
  <c r="F54" i="8" l="1"/>
  <c r="Y44" i="10" a="1"/>
  <c r="Y44" i="10" s="1"/>
  <c r="AC44" i="10" s="1"/>
  <c r="Z43" i="10"/>
  <c r="D55" i="8" s="1"/>
  <c r="T55" i="8" s="1"/>
  <c r="AA43" i="10"/>
  <c r="E55" i="8" s="1"/>
  <c r="S55" i="8" s="1"/>
  <c r="X43" i="10"/>
  <c r="B55" i="8" s="1"/>
  <c r="AD43" i="10"/>
  <c r="AE43" i="10" s="1"/>
  <c r="AG43" i="10" s="1"/>
  <c r="C55" i="8"/>
  <c r="P55" i="8" s="1"/>
  <c r="U50" i="8" a="1"/>
  <c r="U50" i="8" s="1"/>
  <c r="V50" i="8" s="1"/>
  <c r="AF43" i="10"/>
  <c r="F55" i="8" l="1"/>
  <c r="Y45" i="10" a="1"/>
  <c r="Y45" i="10" s="1"/>
  <c r="AC45" i="10" s="1"/>
  <c r="AA44" i="10"/>
  <c r="E56" i="8" s="1"/>
  <c r="S56" i="8" s="1"/>
  <c r="AD44" i="10"/>
  <c r="AE44" i="10" s="1"/>
  <c r="AG44" i="10" s="1"/>
  <c r="Z44" i="10"/>
  <c r="D56" i="8" s="1"/>
  <c r="T56" i="8" s="1"/>
  <c r="X44" i="10"/>
  <c r="B56" i="8" s="1"/>
  <c r="C56" i="8"/>
  <c r="P56" i="8" s="1"/>
  <c r="U51" i="8" a="1"/>
  <c r="U51" i="8" s="1"/>
  <c r="V51" i="8" s="1"/>
  <c r="Q54" i="8"/>
  <c r="J54" i="8" s="1"/>
  <c r="AF44" i="10"/>
  <c r="F56" i="8" l="1"/>
  <c r="AD45" i="10"/>
  <c r="AF45" i="10" s="1"/>
  <c r="X45" i="10"/>
  <c r="B57" i="8" s="1"/>
  <c r="C57" i="8"/>
  <c r="P57" i="8" s="1"/>
  <c r="Z45" i="10"/>
  <c r="D57" i="8" s="1"/>
  <c r="T57" i="8" s="1"/>
  <c r="AA45" i="10"/>
  <c r="E57" i="8" s="1"/>
  <c r="Y46" i="10" a="1"/>
  <c r="Y46" i="10" s="1"/>
  <c r="AC46" i="10" s="1"/>
  <c r="U52" i="8" a="1"/>
  <c r="U52" i="8" s="1"/>
  <c r="V52" i="8" s="1"/>
  <c r="Q55" i="8"/>
  <c r="J55" i="8" s="1"/>
  <c r="AE45" i="10"/>
  <c r="AG45" i="10" s="1"/>
  <c r="Y47" i="10" l="1" a="1"/>
  <c r="Y47" i="10" s="1"/>
  <c r="AC47" i="10" s="1"/>
  <c r="X46" i="10"/>
  <c r="B58" i="8" s="1"/>
  <c r="AA46" i="10"/>
  <c r="F57" i="8"/>
  <c r="Z46" i="10"/>
  <c r="D58" i="8" s="1"/>
  <c r="T58" i="8" s="1"/>
  <c r="AD46" i="10"/>
  <c r="AE46" i="10" s="1"/>
  <c r="C58" i="8"/>
  <c r="P58" i="8" s="1"/>
  <c r="U53" i="8" a="1"/>
  <c r="U53" i="8" s="1"/>
  <c r="V53" i="8" s="1"/>
  <c r="Q56" i="8"/>
  <c r="J56" i="8" s="1"/>
  <c r="Q57" i="8"/>
  <c r="J57" i="8" s="1"/>
  <c r="S57" i="8"/>
  <c r="E58" i="8"/>
  <c r="AF46" i="10"/>
  <c r="AG46" i="10"/>
  <c r="F58" i="8" l="1"/>
  <c r="C59" i="8"/>
  <c r="P59" i="8" s="1"/>
  <c r="X47" i="10"/>
  <c r="B59" i="8" s="1"/>
  <c r="AD47" i="10"/>
  <c r="AE47" i="10" s="1"/>
  <c r="Z47" i="10"/>
  <c r="D59" i="8" s="1"/>
  <c r="T59" i="8" s="1"/>
  <c r="AA47" i="10"/>
  <c r="E59" i="8" s="1"/>
  <c r="S59" i="8" s="1"/>
  <c r="Y48" i="10" a="1"/>
  <c r="Y48" i="10" s="1"/>
  <c r="AC48" i="10" s="1"/>
  <c r="F59" i="8"/>
  <c r="U54" i="8" a="1"/>
  <c r="U54" i="8" s="1"/>
  <c r="V54" i="8" s="1"/>
  <c r="Q58" i="8"/>
  <c r="J58" i="8" s="1"/>
  <c r="S58" i="8"/>
  <c r="AG47" i="10"/>
  <c r="AF47" i="10"/>
  <c r="C60" i="8" l="1"/>
  <c r="P60" i="8" s="1"/>
  <c r="X48" i="10"/>
  <c r="B60" i="8" s="1"/>
  <c r="Z48" i="10"/>
  <c r="D60" i="8" s="1"/>
  <c r="T60" i="8" s="1"/>
  <c r="AD48" i="10"/>
  <c r="AE48" i="10" s="1"/>
  <c r="AG48" i="10" s="1"/>
  <c r="AA48" i="10"/>
  <c r="E60" i="8" s="1"/>
  <c r="Y49" i="10" a="1"/>
  <c r="Y49" i="10" s="1"/>
  <c r="AC49" i="10" s="1"/>
  <c r="U55" i="8" a="1"/>
  <c r="U55" i="8" s="1"/>
  <c r="V55" i="8" s="1"/>
  <c r="AF48" i="10"/>
  <c r="F60" i="8" l="1"/>
  <c r="Z49" i="10"/>
  <c r="D61" i="8" s="1"/>
  <c r="T61" i="8" s="1"/>
  <c r="Y50" i="10" a="1"/>
  <c r="Y50" i="10" s="1"/>
  <c r="AC50" i="10" s="1"/>
  <c r="X49" i="10"/>
  <c r="B61" i="8" s="1"/>
  <c r="AD49" i="10"/>
  <c r="AF49" i="10" s="1"/>
  <c r="C61" i="8"/>
  <c r="P61" i="8" s="1"/>
  <c r="AA49" i="10"/>
  <c r="E61" i="8" s="1"/>
  <c r="U56" i="8" a="1"/>
  <c r="U56" i="8" s="1"/>
  <c r="V56" i="8" s="1"/>
  <c r="Q60" i="8"/>
  <c r="J60" i="8" s="1"/>
  <c r="Q59" i="8"/>
  <c r="J59" i="8" s="1"/>
  <c r="S60" i="8"/>
  <c r="AE49" i="10"/>
  <c r="AG49" i="10" s="1"/>
  <c r="F61" i="8" l="1"/>
  <c r="AD50" i="10"/>
  <c r="AF50" i="10" s="1"/>
  <c r="Z50" i="10"/>
  <c r="D62" i="8" s="1"/>
  <c r="T62" i="8" s="1"/>
  <c r="X50" i="10"/>
  <c r="B62" i="8" s="1"/>
  <c r="C62" i="8"/>
  <c r="P62" i="8" s="1"/>
  <c r="Y51" i="10" a="1"/>
  <c r="Y51" i="10" s="1"/>
  <c r="AC51" i="10" s="1"/>
  <c r="AA50" i="10"/>
  <c r="E62" i="8" s="1"/>
  <c r="S62" i="8" s="1"/>
  <c r="U57" i="8" a="1"/>
  <c r="U57" i="8" s="1"/>
  <c r="V57" i="8" s="1"/>
  <c r="Q61" i="8"/>
  <c r="J61" i="8" s="1"/>
  <c r="S61" i="8"/>
  <c r="AE50" i="10"/>
  <c r="AG50" i="10" s="1"/>
  <c r="Y52" i="10" l="1" a="1"/>
  <c r="Y52" i="10" s="1"/>
  <c r="AC52" i="10" s="1"/>
  <c r="Z51" i="10"/>
  <c r="D63" i="8" s="1"/>
  <c r="T63" i="8" s="1"/>
  <c r="AA51" i="10"/>
  <c r="X51" i="10"/>
  <c r="B63" i="8" s="1"/>
  <c r="F62" i="8"/>
  <c r="AD51" i="10"/>
  <c r="AE51" i="10" s="1"/>
  <c r="AG51" i="10" s="1"/>
  <c r="C63" i="8"/>
  <c r="P63" i="8" s="1"/>
  <c r="U58" i="8" a="1"/>
  <c r="U58" i="8" s="1"/>
  <c r="V58" i="8" s="1"/>
  <c r="E63" i="8"/>
  <c r="S63" i="8" s="1"/>
  <c r="AF51" i="10"/>
  <c r="F63" i="8" l="1"/>
  <c r="Z52" i="10"/>
  <c r="D64" i="8" s="1"/>
  <c r="T64" i="8" s="1"/>
  <c r="AA52" i="10"/>
  <c r="E64" i="8" s="1"/>
  <c r="S64" i="8" s="1"/>
  <c r="X52" i="10"/>
  <c r="B64" i="8" s="1"/>
  <c r="AD52" i="10"/>
  <c r="AE52" i="10" s="1"/>
  <c r="AG52" i="10" s="1"/>
  <c r="C64" i="8"/>
  <c r="P64" i="8" s="1"/>
  <c r="Y53" i="10" a="1"/>
  <c r="Y53" i="10" s="1"/>
  <c r="AC53" i="10" s="1"/>
  <c r="U59" i="8" a="1"/>
  <c r="U59" i="8" s="1"/>
  <c r="V59" i="8" s="1"/>
  <c r="Q62" i="8"/>
  <c r="J62" i="8" s="1"/>
  <c r="AF52" i="10"/>
  <c r="F64" i="8" l="1"/>
  <c r="Y54" i="10" a="1"/>
  <c r="Y54" i="10" s="1"/>
  <c r="AC54" i="10" s="1"/>
  <c r="AD53" i="10"/>
  <c r="AF53" i="10" s="1"/>
  <c r="AA53" i="10"/>
  <c r="Z53" i="10"/>
  <c r="D65" i="8" s="1"/>
  <c r="T65" i="8" s="1"/>
  <c r="X53" i="10"/>
  <c r="B65" i="8" s="1"/>
  <c r="C65" i="8"/>
  <c r="P65" i="8" s="1"/>
  <c r="U60" i="8" a="1"/>
  <c r="U60" i="8" s="1"/>
  <c r="V60" i="8" s="1"/>
  <c r="Q63" i="8"/>
  <c r="J63" i="8" s="1"/>
  <c r="E65" i="8"/>
  <c r="S65" i="8" s="1"/>
  <c r="AE53" i="10"/>
  <c r="AG53" i="10" s="1"/>
  <c r="Y55" i="10" l="1" a="1"/>
  <c r="Y55" i="10" s="1"/>
  <c r="AC55" i="10" s="1"/>
  <c r="AA54" i="10"/>
  <c r="E66" i="8" s="1"/>
  <c r="S66" i="8" s="1"/>
  <c r="Z54" i="10"/>
  <c r="D66" i="8" s="1"/>
  <c r="T66" i="8" s="1"/>
  <c r="F65" i="8"/>
  <c r="X54" i="10"/>
  <c r="B66" i="8" s="1"/>
  <c r="C66" i="8"/>
  <c r="P66" i="8" s="1"/>
  <c r="AD54" i="10"/>
  <c r="AF54" i="10" s="1"/>
  <c r="U61" i="8" a="1"/>
  <c r="U61" i="8" s="1"/>
  <c r="V61" i="8" s="1"/>
  <c r="Q64" i="8"/>
  <c r="J64" i="8" s="1"/>
  <c r="AE54" i="10"/>
  <c r="AG54" i="10" s="1"/>
  <c r="F66" i="8" l="1"/>
  <c r="Z55" i="10"/>
  <c r="D67" i="8" s="1"/>
  <c r="T67" i="8" s="1"/>
  <c r="AD55" i="10"/>
  <c r="AE55" i="10" s="1"/>
  <c r="Y56" i="10" a="1"/>
  <c r="Y56" i="10" s="1"/>
  <c r="AC56" i="10" s="1"/>
  <c r="C67" i="8"/>
  <c r="P67" i="8" s="1"/>
  <c r="X55" i="10"/>
  <c r="B67" i="8" s="1"/>
  <c r="AA55" i="10"/>
  <c r="E67" i="8" s="1"/>
  <c r="S67" i="8" s="1"/>
  <c r="U62" i="8" a="1"/>
  <c r="U62" i="8" s="1"/>
  <c r="V62" i="8" s="1"/>
  <c r="Q65" i="8"/>
  <c r="J65" i="8" s="1"/>
  <c r="AG55" i="10"/>
  <c r="AF55" i="10"/>
  <c r="F67" i="8" l="1"/>
  <c r="Y57" i="10" a="1"/>
  <c r="Y57" i="10" s="1"/>
  <c r="AC57" i="10" s="1"/>
  <c r="X56" i="10"/>
  <c r="B68" i="8" s="1"/>
  <c r="AA56" i="10"/>
  <c r="AD56" i="10"/>
  <c r="AE56" i="10" s="1"/>
  <c r="AG56" i="10" s="1"/>
  <c r="Z56" i="10"/>
  <c r="D68" i="8" s="1"/>
  <c r="T68" i="8" s="1"/>
  <c r="C68" i="8"/>
  <c r="P68" i="8" s="1"/>
  <c r="U63" i="8" a="1"/>
  <c r="U63" i="8" s="1"/>
  <c r="V63" i="8" s="1"/>
  <c r="Q66" i="8"/>
  <c r="J66" i="8" s="1"/>
  <c r="E68" i="8"/>
  <c r="S68" i="8" s="1"/>
  <c r="AF56" i="10"/>
  <c r="F68" i="8" l="1"/>
  <c r="Z57" i="10"/>
  <c r="D69" i="8" s="1"/>
  <c r="T69" i="8" s="1"/>
  <c r="AD57" i="10"/>
  <c r="AF57" i="10" s="1"/>
  <c r="X57" i="10"/>
  <c r="B69" i="8" s="1"/>
  <c r="AA57" i="10"/>
  <c r="E69" i="8" s="1"/>
  <c r="C69" i="8"/>
  <c r="P69" i="8" s="1"/>
  <c r="Y58" i="10" a="1"/>
  <c r="Y58" i="10" s="1"/>
  <c r="AC58" i="10" s="1"/>
  <c r="U64" i="8" a="1"/>
  <c r="U64" i="8" s="1"/>
  <c r="V64" i="8" s="1"/>
  <c r="Q67" i="8"/>
  <c r="J67" i="8" s="1"/>
  <c r="AE57" i="10"/>
  <c r="AG57" i="10" s="1"/>
  <c r="Y59" i="10" l="1" a="1"/>
  <c r="Y59" i="10" s="1"/>
  <c r="AC59" i="10" s="1"/>
  <c r="F69" i="8"/>
  <c r="X58" i="10"/>
  <c r="B70" i="8" s="1"/>
  <c r="AD58" i="10"/>
  <c r="AF58" i="10" s="1"/>
  <c r="C70" i="8"/>
  <c r="P70" i="8" s="1"/>
  <c r="AA58" i="10"/>
  <c r="E70" i="8" s="1"/>
  <c r="S70" i="8" s="1"/>
  <c r="Z58" i="10"/>
  <c r="D70" i="8" s="1"/>
  <c r="T70" i="8" s="1"/>
  <c r="U65" i="8" a="1"/>
  <c r="U65" i="8" s="1"/>
  <c r="V65" i="8" s="1"/>
  <c r="Q69" i="8"/>
  <c r="J69" i="8" s="1"/>
  <c r="Q68" i="8"/>
  <c r="J68" i="8" s="1"/>
  <c r="S69" i="8"/>
  <c r="AE58" i="10"/>
  <c r="AG58" i="10" s="1"/>
  <c r="F70" i="8" l="1"/>
  <c r="AA59" i="10"/>
  <c r="E71" i="8" s="1"/>
  <c r="S71" i="8" s="1"/>
  <c r="Y60" i="10" a="1"/>
  <c r="Y60" i="10" s="1"/>
  <c r="AC60" i="10" s="1"/>
  <c r="X59" i="10"/>
  <c r="B71" i="8" s="1"/>
  <c r="AD59" i="10"/>
  <c r="AF59" i="10" s="1"/>
  <c r="C71" i="8"/>
  <c r="P71" i="8" s="1"/>
  <c r="Z59" i="10"/>
  <c r="D71" i="8" s="1"/>
  <c r="T71" i="8" s="1"/>
  <c r="U66" i="8" a="1"/>
  <c r="U66" i="8" s="1"/>
  <c r="V66" i="8" s="1"/>
  <c r="AE59" i="10"/>
  <c r="AG59" i="10" s="1"/>
  <c r="Y61" i="10" l="1" a="1"/>
  <c r="Y61" i="10" s="1"/>
  <c r="AC61" i="10" s="1"/>
  <c r="F71" i="8"/>
  <c r="X60" i="10"/>
  <c r="B72" i="8" s="1"/>
  <c r="AA60" i="10"/>
  <c r="Z60" i="10"/>
  <c r="D72" i="8" s="1"/>
  <c r="T72" i="8" s="1"/>
  <c r="AD60" i="10"/>
  <c r="AF60" i="10" s="1"/>
  <c r="C72" i="8"/>
  <c r="P72" i="8" s="1"/>
  <c r="U67" i="8" a="1"/>
  <c r="U67" i="8" s="1"/>
  <c r="V67" i="8" s="1"/>
  <c r="Q70" i="8"/>
  <c r="J70" i="8" s="1"/>
  <c r="E72" i="8"/>
  <c r="S72" i="8" s="1"/>
  <c r="AE60" i="10"/>
  <c r="AG60" i="10" s="1"/>
  <c r="AA61" i="10" l="1"/>
  <c r="F72" i="8"/>
  <c r="X61" i="10"/>
  <c r="B73" i="8" s="1"/>
  <c r="Y62" i="10" a="1"/>
  <c r="Y62" i="10" s="1"/>
  <c r="AC62" i="10" s="1"/>
  <c r="AD61" i="10"/>
  <c r="AE61" i="10" s="1"/>
  <c r="AG61" i="10" s="1"/>
  <c r="Z61" i="10"/>
  <c r="D73" i="8" s="1"/>
  <c r="T73" i="8" s="1"/>
  <c r="C73" i="8"/>
  <c r="F73" i="8" s="1"/>
  <c r="U68" i="8" a="1"/>
  <c r="U68" i="8" s="1"/>
  <c r="V68" i="8" s="1"/>
  <c r="Q71" i="8"/>
  <c r="J71" i="8" s="1"/>
  <c r="E73" i="8"/>
  <c r="S73" i="8" s="1"/>
  <c r="AF61" i="10"/>
  <c r="P73" i="8" l="1"/>
  <c r="AA62" i="10"/>
  <c r="E74" i="8" s="1"/>
  <c r="X62" i="10"/>
  <c r="B74" i="8" s="1"/>
  <c r="AD62" i="10"/>
  <c r="AE62" i="10" s="1"/>
  <c r="Y63" i="10" a="1"/>
  <c r="Y63" i="10" s="1"/>
  <c r="AC63" i="10" s="1"/>
  <c r="C74" i="8"/>
  <c r="P74" i="8" s="1"/>
  <c r="Z62" i="10"/>
  <c r="D74" i="8" s="1"/>
  <c r="T74" i="8" s="1"/>
  <c r="U69" i="8" a="1"/>
  <c r="U69" i="8" s="1"/>
  <c r="V69" i="8" s="1"/>
  <c r="Q72" i="8"/>
  <c r="J72" i="8" s="1"/>
  <c r="AG62" i="10"/>
  <c r="AF62" i="10"/>
  <c r="F74" i="8" l="1"/>
  <c r="X63" i="10"/>
  <c r="B75" i="8" s="1"/>
  <c r="AA63" i="10"/>
  <c r="E75" i="8" s="1"/>
  <c r="Z63" i="10"/>
  <c r="D75" i="8" s="1"/>
  <c r="T75" i="8" s="1"/>
  <c r="AD63" i="10"/>
  <c r="AE63" i="10" s="1"/>
  <c r="AG63" i="10" s="1"/>
  <c r="C75" i="8"/>
  <c r="P75" i="8" s="1"/>
  <c r="Y64" i="10" a="1"/>
  <c r="Y64" i="10" s="1"/>
  <c r="AC64" i="10" s="1"/>
  <c r="U70" i="8" a="1"/>
  <c r="U70" i="8" s="1"/>
  <c r="V70" i="8" s="1"/>
  <c r="Q74" i="8"/>
  <c r="J74" i="8" s="1"/>
  <c r="Q73" i="8"/>
  <c r="J73" i="8" s="1"/>
  <c r="S74" i="8"/>
  <c r="AF63" i="10"/>
  <c r="F75" i="8" l="1"/>
  <c r="C76" i="8"/>
  <c r="P76" i="8" s="1"/>
  <c r="AA64" i="10"/>
  <c r="E76" i="8" s="1"/>
  <c r="X64" i="10"/>
  <c r="B76" i="8" s="1"/>
  <c r="Z64" i="10"/>
  <c r="D76" i="8" s="1"/>
  <c r="T76" i="8" s="1"/>
  <c r="Y65" i="10" a="1"/>
  <c r="Y65" i="10" s="1"/>
  <c r="AC65" i="10" s="1"/>
  <c r="AD64" i="10"/>
  <c r="AF64" i="10" s="1"/>
  <c r="U71" i="8" a="1"/>
  <c r="U71" i="8" s="1"/>
  <c r="V71" i="8" s="1"/>
  <c r="Q75" i="8"/>
  <c r="J75" i="8" s="1"/>
  <c r="S75" i="8"/>
  <c r="AE64" i="10"/>
  <c r="AG64" i="10" s="1"/>
  <c r="F76" i="8" l="1"/>
  <c r="X65" i="10"/>
  <c r="B77" i="8" s="1"/>
  <c r="Z65" i="10"/>
  <c r="D77" i="8" s="1"/>
  <c r="T77" i="8" s="1"/>
  <c r="AD65" i="10"/>
  <c r="AF65" i="10" s="1"/>
  <c r="C77" i="8"/>
  <c r="P77" i="8" s="1"/>
  <c r="Y66" i="10" a="1"/>
  <c r="Y66" i="10" s="1"/>
  <c r="AC66" i="10" s="1"/>
  <c r="AA65" i="10"/>
  <c r="E77" i="8" s="1"/>
  <c r="U72" i="8" a="1"/>
  <c r="U72" i="8" s="1"/>
  <c r="V72" i="8" s="1"/>
  <c r="Q76" i="8"/>
  <c r="J76" i="8" s="1"/>
  <c r="S76" i="8"/>
  <c r="AE65" i="10"/>
  <c r="AG65" i="10" s="1"/>
  <c r="Z66" i="10" l="1"/>
  <c r="D78" i="8" s="1"/>
  <c r="T78" i="8" s="1"/>
  <c r="X66" i="10"/>
  <c r="B78" i="8" s="1"/>
  <c r="F77" i="8"/>
  <c r="AD66" i="10"/>
  <c r="AF66" i="10" s="1"/>
  <c r="C78" i="8"/>
  <c r="P78" i="8" s="1"/>
  <c r="Y67" i="10" a="1"/>
  <c r="Y67" i="10" s="1"/>
  <c r="AC67" i="10" s="1"/>
  <c r="AA66" i="10"/>
  <c r="E78" i="8" s="1"/>
  <c r="S78" i="8" s="1"/>
  <c r="U73" i="8" a="1"/>
  <c r="U73" i="8" s="1"/>
  <c r="V73" i="8" s="1"/>
  <c r="Q77" i="8"/>
  <c r="J77" i="8" s="1"/>
  <c r="S77" i="8"/>
  <c r="AE66" i="10"/>
  <c r="AG66" i="10" s="1"/>
  <c r="F78" i="8" l="1"/>
  <c r="AD67" i="10"/>
  <c r="X67" i="10"/>
  <c r="B79" i="8" s="1"/>
  <c r="Y68" i="10" a="1"/>
  <c r="Y68" i="10" s="1"/>
  <c r="AC68" i="10" s="1"/>
  <c r="Z67" i="10"/>
  <c r="D79" i="8" s="1"/>
  <c r="T79" i="8" s="1"/>
  <c r="AE67" i="10"/>
  <c r="AG67" i="10" s="1"/>
  <c r="C79" i="8"/>
  <c r="P79" i="8" s="1"/>
  <c r="Q79" i="8" s="1"/>
  <c r="AA67" i="10"/>
  <c r="E79" i="8" s="1"/>
  <c r="S79" i="8" s="1"/>
  <c r="AF67" i="10"/>
  <c r="U74" i="8" a="1"/>
  <c r="U74" i="8" s="1"/>
  <c r="V74" i="8" s="1"/>
  <c r="J79" i="8" l="1"/>
  <c r="F79" i="8"/>
  <c r="C80" i="8"/>
  <c r="F80" i="8" s="1"/>
  <c r="AA68" i="10"/>
  <c r="E80" i="8" s="1"/>
  <c r="S80" i="8" s="1"/>
  <c r="X68" i="10"/>
  <c r="B80" i="8" s="1"/>
  <c r="Y69" i="10" a="1"/>
  <c r="Y69" i="10" s="1"/>
  <c r="AC69" i="10" s="1"/>
  <c r="AD68" i="10"/>
  <c r="AE68" i="10"/>
  <c r="AG68" i="10" s="1"/>
  <c r="AF68" i="10"/>
  <c r="Z68" i="10"/>
  <c r="D80" i="8" s="1"/>
  <c r="T80" i="8" s="1"/>
  <c r="P80" i="8"/>
  <c r="Q80" i="8" s="1"/>
  <c r="U75" i="8" a="1"/>
  <c r="U75" i="8" s="1"/>
  <c r="V75" i="8" s="1"/>
  <c r="Q78" i="8"/>
  <c r="J78" i="8" s="1"/>
  <c r="C81" i="8" l="1"/>
  <c r="F81" i="8" s="1"/>
  <c r="Z69" i="10"/>
  <c r="D81" i="8" s="1"/>
  <c r="T81" i="8" s="1"/>
  <c r="AD69" i="10"/>
  <c r="AF69" i="10"/>
  <c r="Y70" i="10" a="1"/>
  <c r="Y70" i="10" s="1"/>
  <c r="AC70" i="10" s="1"/>
  <c r="AA69" i="10"/>
  <c r="E81" i="8" s="1"/>
  <c r="S81" i="8" s="1"/>
  <c r="X69" i="10"/>
  <c r="B81" i="8" s="1"/>
  <c r="AE69" i="10"/>
  <c r="AG69" i="10" s="1"/>
  <c r="J80" i="8"/>
  <c r="P81" i="8"/>
  <c r="Q81" i="8" s="1"/>
  <c r="J81" i="8" s="1"/>
  <c r="U76" i="8" a="1"/>
  <c r="U76" i="8" s="1"/>
  <c r="V76" i="8" s="1"/>
  <c r="Y71" i="10" l="1" a="1"/>
  <c r="Y71" i="10" s="1"/>
  <c r="AC71" i="10" s="1"/>
  <c r="AE70" i="10"/>
  <c r="AG70" i="10" s="1"/>
  <c r="AD70" i="10"/>
  <c r="AF70" i="10"/>
  <c r="X70" i="10"/>
  <c r="B82" i="8" s="1"/>
  <c r="C82" i="8"/>
  <c r="P82" i="8" s="1"/>
  <c r="Q82" i="8" s="1"/>
  <c r="Z70" i="10"/>
  <c r="D82" i="8" s="1"/>
  <c r="T82" i="8" s="1"/>
  <c r="AA70" i="10"/>
  <c r="E82" i="8" s="1"/>
  <c r="S82" i="8" s="1"/>
  <c r="U77" i="8" a="1"/>
  <c r="U77" i="8" s="1"/>
  <c r="V77" i="8" s="1"/>
  <c r="F82" i="8" l="1"/>
  <c r="J82" i="8"/>
  <c r="AA71" i="10"/>
  <c r="E83" i="8" s="1"/>
  <c r="S83" i="8" s="1"/>
  <c r="X71" i="10"/>
  <c r="B83" i="8" s="1"/>
  <c r="Z71" i="10"/>
  <c r="D83" i="8" s="1"/>
  <c r="T83" i="8" s="1"/>
  <c r="AD71" i="10"/>
  <c r="AF71" i="10"/>
  <c r="AE71" i="10"/>
  <c r="AG71" i="10" s="1"/>
  <c r="C83" i="8"/>
  <c r="P83" i="8" s="1"/>
  <c r="Q83" i="8" s="1"/>
  <c r="Y72" i="10" a="1"/>
  <c r="Y72" i="10" s="1"/>
  <c r="AC72" i="10" s="1"/>
  <c r="U78" i="8" a="1"/>
  <c r="U78" i="8" s="1"/>
  <c r="V78" i="8" s="1"/>
  <c r="J83" i="8" l="1"/>
  <c r="AF72" i="10"/>
  <c r="AE72" i="10"/>
  <c r="AG72" i="10" s="1"/>
  <c r="AA72" i="10"/>
  <c r="E84" i="8" s="1"/>
  <c r="S84" i="8" s="1"/>
  <c r="C84" i="8"/>
  <c r="F84" i="8" s="1"/>
  <c r="AD72" i="10"/>
  <c r="X72" i="10"/>
  <c r="B84" i="8" s="1"/>
  <c r="Z72" i="10"/>
  <c r="D84" i="8" s="1"/>
  <c r="T84" i="8" s="1"/>
  <c r="Y73" i="10" a="1"/>
  <c r="Y73" i="10" s="1"/>
  <c r="AC73" i="10" s="1"/>
  <c r="F83" i="8"/>
  <c r="U79" i="8" a="1"/>
  <c r="U79" i="8" s="1"/>
  <c r="V79" i="8" s="1"/>
  <c r="P84" i="8" l="1"/>
  <c r="Q84" i="8" s="1"/>
  <c r="J84" i="8" s="1"/>
  <c r="AF73" i="10"/>
  <c r="Y74" i="10" a="1"/>
  <c r="Y74" i="10" s="1"/>
  <c r="AC74" i="10" s="1"/>
  <c r="Z73" i="10"/>
  <c r="D85" i="8" s="1"/>
  <c r="T85" i="8" s="1"/>
  <c r="AD73" i="10"/>
  <c r="AE73" i="10"/>
  <c r="AG73" i="10" s="1"/>
  <c r="C85" i="8"/>
  <c r="P85" i="8" s="1"/>
  <c r="Q85" i="8" s="1"/>
  <c r="AA73" i="10"/>
  <c r="E85" i="8" s="1"/>
  <c r="S85" i="8" s="1"/>
  <c r="X73" i="10"/>
  <c r="B85" i="8" s="1"/>
  <c r="U80" i="8" a="1"/>
  <c r="U80" i="8" s="1"/>
  <c r="V80" i="8" s="1"/>
  <c r="J85" i="8" l="1"/>
  <c r="Y75" i="10" a="1"/>
  <c r="Y75" i="10" s="1"/>
  <c r="AC75" i="10" s="1"/>
  <c r="AD74" i="10"/>
  <c r="AE74" i="10"/>
  <c r="AG74" i="10" s="1"/>
  <c r="AF74" i="10"/>
  <c r="AA74" i="10"/>
  <c r="E86" i="8" s="1"/>
  <c r="S86" i="8" s="1"/>
  <c r="C86" i="8"/>
  <c r="P86" i="8" s="1"/>
  <c r="Q86" i="8" s="1"/>
  <c r="Z74" i="10"/>
  <c r="D86" i="8" s="1"/>
  <c r="T86" i="8" s="1"/>
  <c r="X74" i="10"/>
  <c r="B86" i="8" s="1"/>
  <c r="F85" i="8"/>
  <c r="U81" i="8" a="1"/>
  <c r="U81" i="8" s="1"/>
  <c r="V81" i="8" s="1"/>
  <c r="F86" i="8" l="1"/>
  <c r="J86" i="8"/>
  <c r="Z75" i="10"/>
  <c r="D87" i="8" s="1"/>
  <c r="T87" i="8" s="1"/>
  <c r="AA75" i="10"/>
  <c r="E87" i="8" s="1"/>
  <c r="S87" i="8" s="1"/>
  <c r="AD75" i="10"/>
  <c r="AE75" i="10"/>
  <c r="AG75" i="10" s="1"/>
  <c r="AF75" i="10"/>
  <c r="C87" i="8"/>
  <c r="F87" i="8" s="1"/>
  <c r="Y76" i="10" a="1"/>
  <c r="Y76" i="10" s="1"/>
  <c r="AC76" i="10" s="1"/>
  <c r="X75" i="10"/>
  <c r="B87" i="8" s="1"/>
  <c r="U82" i="8" a="1"/>
  <c r="U82" i="8" s="1"/>
  <c r="V82" i="8" s="1"/>
  <c r="P87" i="8" l="1"/>
  <c r="Q87" i="8" s="1"/>
  <c r="J87" i="8" s="1"/>
  <c r="X76" i="10"/>
  <c r="B88" i="8" s="1"/>
  <c r="AE76" i="10"/>
  <c r="AG76" i="10" s="1"/>
  <c r="AF76" i="10"/>
  <c r="Y77" i="10" a="1"/>
  <c r="Y77" i="10" s="1"/>
  <c r="AC77" i="10" s="1"/>
  <c r="AD76" i="10"/>
  <c r="Z76" i="10"/>
  <c r="D88" i="8" s="1"/>
  <c r="T88" i="8" s="1"/>
  <c r="C88" i="8"/>
  <c r="P88" i="8" s="1"/>
  <c r="Q88" i="8" s="1"/>
  <c r="AA76" i="10"/>
  <c r="E88" i="8" s="1"/>
  <c r="S88" i="8" s="1"/>
  <c r="U83" i="8" a="1"/>
  <c r="U83" i="8" s="1"/>
  <c r="V83" i="8" s="1"/>
  <c r="J88" i="8" l="1"/>
  <c r="AD77" i="10"/>
  <c r="Y78" i="10" a="1"/>
  <c r="Y78" i="10" s="1"/>
  <c r="AC78" i="10" s="1"/>
  <c r="C89" i="8"/>
  <c r="AF77" i="10"/>
  <c r="AE77" i="10"/>
  <c r="AG77" i="10" s="1"/>
  <c r="Z77" i="10"/>
  <c r="D89" i="8" s="1"/>
  <c r="T89" i="8" s="1"/>
  <c r="AA77" i="10"/>
  <c r="E89" i="8" s="1"/>
  <c r="S89" i="8" s="1"/>
  <c r="X77" i="10"/>
  <c r="B89" i="8" s="1"/>
  <c r="F88" i="8"/>
  <c r="P89" i="8"/>
  <c r="Q89" i="8" s="1"/>
  <c r="F89" i="8"/>
  <c r="U84" i="8" a="1"/>
  <c r="U84" i="8" s="1"/>
  <c r="V84" i="8" s="1"/>
  <c r="J89" i="8" l="1"/>
  <c r="AE78" i="10"/>
  <c r="AG78" i="10" s="1"/>
  <c r="AD78" i="10"/>
  <c r="AF78" i="10"/>
  <c r="C90" i="8"/>
  <c r="F90" i="8" s="1"/>
  <c r="Y79" i="10" a="1"/>
  <c r="Y79" i="10" s="1"/>
  <c r="AC79" i="10" s="1"/>
  <c r="Z78" i="10"/>
  <c r="D90" i="8" s="1"/>
  <c r="T90" i="8" s="1"/>
  <c r="X78" i="10"/>
  <c r="B90" i="8" s="1"/>
  <c r="AA78" i="10"/>
  <c r="E90" i="8" s="1"/>
  <c r="S90" i="8" s="1"/>
  <c r="U85" i="8" a="1"/>
  <c r="U85" i="8" s="1"/>
  <c r="V85" i="8" s="1"/>
  <c r="P90" i="8" l="1"/>
  <c r="Q90" i="8" s="1"/>
  <c r="J90" i="8" s="1"/>
  <c r="AD79" i="10"/>
  <c r="Z79" i="10"/>
  <c r="D91" i="8" s="1"/>
  <c r="T91" i="8" s="1"/>
  <c r="AF79" i="10"/>
  <c r="AE79" i="10"/>
  <c r="AG79" i="10" s="1"/>
  <c r="AA79" i="10"/>
  <c r="E91" i="8" s="1"/>
  <c r="S91" i="8" s="1"/>
  <c r="C91" i="8"/>
  <c r="P91" i="8" s="1"/>
  <c r="Q91" i="8" s="1"/>
  <c r="X79" i="10"/>
  <c r="B91" i="8" s="1"/>
  <c r="Y80" i="10" a="1"/>
  <c r="Y80" i="10" s="1"/>
  <c r="AC80" i="10" s="1"/>
  <c r="U86" i="8" a="1"/>
  <c r="U86" i="8" s="1"/>
  <c r="V86" i="8" s="1"/>
  <c r="J91" i="8" l="1"/>
  <c r="AD80" i="10"/>
  <c r="AE80" i="10"/>
  <c r="AG80" i="10" s="1"/>
  <c r="X80" i="10"/>
  <c r="B92" i="8" s="1"/>
  <c r="AF80" i="10"/>
  <c r="AA80" i="10"/>
  <c r="E92" i="8" s="1"/>
  <c r="S92" i="8" s="1"/>
  <c r="C92" i="8"/>
  <c r="F92" i="8" s="1"/>
  <c r="Z80" i="10"/>
  <c r="D92" i="8" s="1"/>
  <c r="T92" i="8" s="1"/>
  <c r="Y81" i="10" a="1"/>
  <c r="Y81" i="10" s="1"/>
  <c r="AC81" i="10" s="1"/>
  <c r="F91" i="8"/>
  <c r="P92" i="8"/>
  <c r="Q92" i="8" s="1"/>
  <c r="U87" i="8" a="1"/>
  <c r="U87" i="8" s="1"/>
  <c r="V87" i="8" s="1"/>
  <c r="J92" i="8" l="1"/>
  <c r="AD81" i="10"/>
  <c r="AF81" i="10"/>
  <c r="AE81" i="10"/>
  <c r="AG81" i="10" s="1"/>
  <c r="AA81" i="10"/>
  <c r="E93" i="8" s="1"/>
  <c r="S93" i="8" s="1"/>
  <c r="C93" i="8"/>
  <c r="P93" i="8" s="1"/>
  <c r="Q93" i="8" s="1"/>
  <c r="Y82" i="10" a="1"/>
  <c r="Y82" i="10" s="1"/>
  <c r="AC82" i="10" s="1"/>
  <c r="Z81" i="10"/>
  <c r="D93" i="8" s="1"/>
  <c r="T93" i="8" s="1"/>
  <c r="X81" i="10"/>
  <c r="B93" i="8" s="1"/>
  <c r="U88" i="8" a="1"/>
  <c r="U88" i="8" s="1"/>
  <c r="V88" i="8" s="1"/>
  <c r="J93" i="8" l="1"/>
  <c r="C94" i="8"/>
  <c r="Z82" i="10"/>
  <c r="D94" i="8" s="1"/>
  <c r="T94" i="8" s="1"/>
  <c r="AF82" i="10"/>
  <c r="AD82" i="10"/>
  <c r="AE82" i="10"/>
  <c r="AG82" i="10" s="1"/>
  <c r="AA82" i="10"/>
  <c r="E94" i="8" s="1"/>
  <c r="S94" i="8" s="1"/>
  <c r="Y83" i="10" a="1"/>
  <c r="Y83" i="10" s="1"/>
  <c r="AC83" i="10" s="1"/>
  <c r="F93" i="8"/>
  <c r="X82" i="10"/>
  <c r="B94" i="8" s="1"/>
  <c r="P94" i="8"/>
  <c r="Q94" i="8" s="1"/>
  <c r="F94" i="8"/>
  <c r="U89" i="8" a="1"/>
  <c r="U89" i="8" s="1"/>
  <c r="V89" i="8" s="1"/>
  <c r="J94" i="8" l="1"/>
  <c r="AE83" i="10"/>
  <c r="AG83" i="10" s="1"/>
  <c r="C95" i="8"/>
  <c r="P95" i="8" s="1"/>
  <c r="Q95" i="8" s="1"/>
  <c r="Y84" i="10" a="1"/>
  <c r="Y84" i="10" s="1"/>
  <c r="AC84" i="10" s="1"/>
  <c r="Z83" i="10"/>
  <c r="D95" i="8" s="1"/>
  <c r="T95" i="8" s="1"/>
  <c r="AA83" i="10"/>
  <c r="E95" i="8" s="1"/>
  <c r="S95" i="8" s="1"/>
  <c r="X83" i="10"/>
  <c r="B95" i="8" s="1"/>
  <c r="AF83" i="10"/>
  <c r="AD83" i="10"/>
  <c r="U90" i="8" a="1"/>
  <c r="U90" i="8" s="1"/>
  <c r="V90" i="8" s="1"/>
  <c r="J95" i="8" l="1"/>
  <c r="F95" i="8"/>
  <c r="AD84" i="10"/>
  <c r="AE84" i="10"/>
  <c r="AG84" i="10" s="1"/>
  <c r="Y85" i="10" a="1"/>
  <c r="Y85" i="10" s="1"/>
  <c r="AC85" i="10" s="1"/>
  <c r="Z84" i="10"/>
  <c r="D96" i="8" s="1"/>
  <c r="T96" i="8" s="1"/>
  <c r="X84" i="10"/>
  <c r="B96" i="8" s="1"/>
  <c r="AA84" i="10"/>
  <c r="E96" i="8" s="1"/>
  <c r="S96" i="8" s="1"/>
  <c r="AF84" i="10"/>
  <c r="C96" i="8"/>
  <c r="P96" i="8" s="1"/>
  <c r="Q96" i="8" s="1"/>
  <c r="U91" i="8" a="1"/>
  <c r="U91" i="8" s="1"/>
  <c r="V91" i="8" s="1"/>
  <c r="J96" i="8" l="1"/>
  <c r="F96" i="8"/>
  <c r="Y86" i="10" a="1"/>
  <c r="Y86" i="10" s="1"/>
  <c r="AC86" i="10" s="1"/>
  <c r="AE85" i="10"/>
  <c r="AG85" i="10" s="1"/>
  <c r="AF85" i="10"/>
  <c r="AD85" i="10"/>
  <c r="X85" i="10"/>
  <c r="B97" i="8" s="1"/>
  <c r="C97" i="8"/>
  <c r="P97" i="8" s="1"/>
  <c r="Q97" i="8" s="1"/>
  <c r="AA85" i="10"/>
  <c r="E97" i="8" s="1"/>
  <c r="S97" i="8" s="1"/>
  <c r="Z85" i="10"/>
  <c r="D97" i="8" s="1"/>
  <c r="T97" i="8" s="1"/>
  <c r="U92" i="8" a="1"/>
  <c r="U92" i="8" s="1"/>
  <c r="V92" i="8" s="1"/>
  <c r="F97" i="8" l="1"/>
  <c r="J97" i="8"/>
  <c r="AF86" i="10"/>
  <c r="Y87" i="10" a="1"/>
  <c r="Y87" i="10" s="1"/>
  <c r="AC87" i="10" s="1"/>
  <c r="AE86" i="10"/>
  <c r="AG86" i="10" s="1"/>
  <c r="AD86" i="10"/>
  <c r="C98" i="8"/>
  <c r="P98" i="8" s="1"/>
  <c r="Q98" i="8" s="1"/>
  <c r="AA86" i="10"/>
  <c r="E98" i="8" s="1"/>
  <c r="S98" i="8" s="1"/>
  <c r="Z86" i="10"/>
  <c r="D98" i="8" s="1"/>
  <c r="T98" i="8" s="1"/>
  <c r="X86" i="10"/>
  <c r="B98" i="8" s="1"/>
  <c r="U93" i="8" a="1"/>
  <c r="U93" i="8" s="1"/>
  <c r="V93" i="8" s="1"/>
  <c r="J98" i="8" l="1"/>
  <c r="F98" i="8"/>
  <c r="AA87" i="10"/>
  <c r="E99" i="8" s="1"/>
  <c r="S99" i="8" s="1"/>
  <c r="Z87" i="10"/>
  <c r="D99" i="8" s="1"/>
  <c r="T99" i="8" s="1"/>
  <c r="AD87" i="10"/>
  <c r="AF87" i="10"/>
  <c r="AE87" i="10"/>
  <c r="AG87" i="10" s="1"/>
  <c r="C99" i="8"/>
  <c r="P99" i="8" s="1"/>
  <c r="Q99" i="8" s="1"/>
  <c r="Y88" i="10" a="1"/>
  <c r="Y88" i="10" s="1"/>
  <c r="AC88" i="10" s="1"/>
  <c r="X87" i="10"/>
  <c r="B99" i="8" s="1"/>
  <c r="U94" i="8" a="1"/>
  <c r="U94" i="8" s="1"/>
  <c r="V94" i="8" s="1"/>
  <c r="J99" i="8" l="1"/>
  <c r="F99" i="8"/>
  <c r="AE88" i="10"/>
  <c r="AG88" i="10" s="1"/>
  <c r="X88" i="10"/>
  <c r="B100" i="8" s="1"/>
  <c r="Z88" i="10"/>
  <c r="D100" i="8" s="1"/>
  <c r="T100" i="8" s="1"/>
  <c r="AD88" i="10"/>
  <c r="AF88" i="10"/>
  <c r="C100" i="8"/>
  <c r="P100" i="8" s="1"/>
  <c r="Q100" i="8" s="1"/>
  <c r="AA88" i="10"/>
  <c r="E100" i="8" s="1"/>
  <c r="S100" i="8" s="1"/>
  <c r="Y89" i="10" a="1"/>
  <c r="Y89" i="10" s="1"/>
  <c r="AC89" i="10" s="1"/>
  <c r="U95" i="8" a="1"/>
  <c r="U95" i="8" s="1"/>
  <c r="V95" i="8" s="1"/>
  <c r="F100" i="8" l="1"/>
  <c r="X89" i="10"/>
  <c r="B101" i="8" s="1"/>
  <c r="AE89" i="10"/>
  <c r="AG89" i="10" s="1"/>
  <c r="AD89" i="10"/>
  <c r="AF89" i="10"/>
  <c r="Z89" i="10"/>
  <c r="D101" i="8" s="1"/>
  <c r="T101" i="8" s="1"/>
  <c r="J100" i="8"/>
  <c r="C101" i="8"/>
  <c r="F101" i="8" s="1"/>
  <c r="AA89" i="10"/>
  <c r="E101" i="8" s="1"/>
  <c r="S101" i="8" s="1"/>
  <c r="Y90" i="10" a="1"/>
  <c r="Y90" i="10" s="1"/>
  <c r="AC90" i="10" s="1"/>
  <c r="U96" i="8" a="1"/>
  <c r="U96" i="8" s="1"/>
  <c r="V96" i="8" s="1"/>
  <c r="P101" i="8" l="1"/>
  <c r="Q101" i="8" s="1"/>
  <c r="J101" i="8" s="1"/>
  <c r="AD90" i="10"/>
  <c r="AE90" i="10"/>
  <c r="AG90" i="10" s="1"/>
  <c r="Y91" i="10" a="1"/>
  <c r="Y91" i="10" s="1"/>
  <c r="AC91" i="10" s="1"/>
  <c r="AF90" i="10"/>
  <c r="C102" i="8"/>
  <c r="P102" i="8" s="1"/>
  <c r="Q102" i="8" s="1"/>
  <c r="AA90" i="10"/>
  <c r="E102" i="8" s="1"/>
  <c r="S102" i="8" s="1"/>
  <c r="X90" i="10"/>
  <c r="B102" i="8" s="1"/>
  <c r="Z90" i="10"/>
  <c r="D102" i="8" s="1"/>
  <c r="T102" i="8" s="1"/>
  <c r="U97" i="8" a="1"/>
  <c r="U97" i="8" s="1"/>
  <c r="V97" i="8" s="1"/>
  <c r="J102" i="8" l="1"/>
  <c r="F102" i="8"/>
  <c r="AA91" i="10"/>
  <c r="E103" i="8" s="1"/>
  <c r="S103" i="8" s="1"/>
  <c r="X91" i="10"/>
  <c r="B103" i="8" s="1"/>
  <c r="AF91" i="10"/>
  <c r="AD91" i="10"/>
  <c r="AE91" i="10"/>
  <c r="AG91" i="10" s="1"/>
  <c r="C103" i="8"/>
  <c r="P103" i="8" s="1"/>
  <c r="Q103" i="8" s="1"/>
  <c r="Z91" i="10"/>
  <c r="D103" i="8" s="1"/>
  <c r="T103" i="8" s="1"/>
  <c r="Y92" i="10" a="1"/>
  <c r="Y92" i="10" s="1"/>
  <c r="AC92" i="10" s="1"/>
  <c r="U98" i="8" a="1"/>
  <c r="U98" i="8" s="1"/>
  <c r="V98" i="8" s="1"/>
  <c r="J103" i="8" l="1"/>
  <c r="AE92" i="10"/>
  <c r="AG92" i="10" s="1"/>
  <c r="AF92" i="10"/>
  <c r="C104" i="8"/>
  <c r="P104" i="8" s="1"/>
  <c r="Q104" i="8" s="1"/>
  <c r="AA92" i="10"/>
  <c r="E104" i="8" s="1"/>
  <c r="S104" i="8" s="1"/>
  <c r="AD92" i="10"/>
  <c r="X92" i="10"/>
  <c r="B104" i="8" s="1"/>
  <c r="Y93" i="10" a="1"/>
  <c r="Y93" i="10" s="1"/>
  <c r="AC93" i="10" s="1"/>
  <c r="F103" i="8"/>
  <c r="Z92" i="10"/>
  <c r="D104" i="8" s="1"/>
  <c r="T104" i="8" s="1"/>
  <c r="U99" i="8" a="1"/>
  <c r="U99" i="8" s="1"/>
  <c r="V99" i="8" s="1"/>
  <c r="F104" i="8" l="1"/>
  <c r="AA93" i="10"/>
  <c r="E105" i="8" s="1"/>
  <c r="S105" i="8" s="1"/>
  <c r="X93" i="10"/>
  <c r="B105" i="8" s="1"/>
  <c r="AD93" i="10"/>
  <c r="AF93" i="10"/>
  <c r="AE93" i="10"/>
  <c r="AG93" i="10" s="1"/>
  <c r="C105" i="8"/>
  <c r="F105" i="8" s="1"/>
  <c r="Z93" i="10"/>
  <c r="D105" i="8" s="1"/>
  <c r="T105" i="8" s="1"/>
  <c r="Y94" i="10" a="1"/>
  <c r="Y94" i="10" s="1"/>
  <c r="AC94" i="10" s="1"/>
  <c r="J104" i="8"/>
  <c r="U100" i="8" a="1"/>
  <c r="U100" i="8" s="1"/>
  <c r="V100" i="8" s="1"/>
  <c r="P105" i="8" l="1"/>
  <c r="Q105" i="8" s="1"/>
  <c r="J105" i="8" s="1"/>
  <c r="Y95" i="10" a="1"/>
  <c r="Y95" i="10" s="1"/>
  <c r="AC95" i="10" s="1"/>
  <c r="X94" i="10"/>
  <c r="B106" i="8" s="1"/>
  <c r="AE94" i="10"/>
  <c r="AG94" i="10" s="1"/>
  <c r="AD94" i="10"/>
  <c r="AF94" i="10"/>
  <c r="C106" i="8"/>
  <c r="P106" i="8" s="1"/>
  <c r="Q106" i="8" s="1"/>
  <c r="AA94" i="10"/>
  <c r="E106" i="8" s="1"/>
  <c r="S106" i="8" s="1"/>
  <c r="Z94" i="10"/>
  <c r="D106" i="8" s="1"/>
  <c r="T106" i="8" s="1"/>
  <c r="U101" i="8" a="1"/>
  <c r="U101" i="8" s="1"/>
  <c r="V101" i="8" s="1"/>
  <c r="F106" i="8" l="1"/>
  <c r="Y96" i="10" a="1"/>
  <c r="Y96" i="10" s="1"/>
  <c r="AC96" i="10" s="1"/>
  <c r="C107" i="8"/>
  <c r="F107" i="8" s="1"/>
  <c r="Z95" i="10"/>
  <c r="D107" i="8" s="1"/>
  <c r="T107" i="8" s="1"/>
  <c r="J106" i="8"/>
  <c r="AD95" i="10"/>
  <c r="AF95" i="10"/>
  <c r="AE95" i="10"/>
  <c r="AG95" i="10" s="1"/>
  <c r="AA95" i="10"/>
  <c r="E107" i="8" s="1"/>
  <c r="S107" i="8" s="1"/>
  <c r="X95" i="10"/>
  <c r="B107" i="8" s="1"/>
  <c r="P107" i="8"/>
  <c r="Q107" i="8" s="1"/>
  <c r="U102" i="8" a="1"/>
  <c r="U102" i="8" s="1"/>
  <c r="V102" i="8" s="1"/>
  <c r="X96" i="10" l="1"/>
  <c r="B108" i="8" s="1"/>
  <c r="AF96" i="10"/>
  <c r="AE96" i="10"/>
  <c r="AG96" i="10" s="1"/>
  <c r="C108" i="8"/>
  <c r="P108" i="8" s="1"/>
  <c r="Q108" i="8" s="1"/>
  <c r="AD96" i="10"/>
  <c r="AA96" i="10"/>
  <c r="E108" i="8" s="1"/>
  <c r="S108" i="8" s="1"/>
  <c r="Y97" i="10" a="1"/>
  <c r="Y97" i="10" s="1"/>
  <c r="AC97" i="10" s="1"/>
  <c r="Z96" i="10"/>
  <c r="D108" i="8" s="1"/>
  <c r="T108" i="8" s="1"/>
  <c r="J107" i="8"/>
  <c r="U103" i="8" a="1"/>
  <c r="U103" i="8" s="1"/>
  <c r="V103" i="8" s="1"/>
  <c r="F108" i="8" l="1"/>
  <c r="J108" i="8"/>
  <c r="Y98" i="10" a="1"/>
  <c r="Y98" i="10" s="1"/>
  <c r="AC98" i="10" s="1"/>
  <c r="Z97" i="10"/>
  <c r="D109" i="8" s="1"/>
  <c r="T109" i="8" s="1"/>
  <c r="AD97" i="10"/>
  <c r="AF97" i="10"/>
  <c r="AE97" i="10"/>
  <c r="AG97" i="10" s="1"/>
  <c r="C109" i="8"/>
  <c r="P109" i="8" s="1"/>
  <c r="Q109" i="8" s="1"/>
  <c r="AA97" i="10"/>
  <c r="E109" i="8" s="1"/>
  <c r="S109" i="8" s="1"/>
  <c r="X97" i="10"/>
  <c r="B109" i="8" s="1"/>
  <c r="U104" i="8" a="1"/>
  <c r="U104" i="8" s="1"/>
  <c r="V104" i="8" s="1"/>
  <c r="J109" i="8" l="1"/>
  <c r="F109" i="8"/>
  <c r="Z98" i="10"/>
  <c r="D110" i="8" s="1"/>
  <c r="T110" i="8" s="1"/>
  <c r="AF98" i="10"/>
  <c r="AE98" i="10"/>
  <c r="AG98" i="10" s="1"/>
  <c r="AD98" i="10"/>
  <c r="Y99" i="10" a="1"/>
  <c r="Y99" i="10" s="1"/>
  <c r="AC99" i="10" s="1"/>
  <c r="X98" i="10"/>
  <c r="B110" i="8" s="1"/>
  <c r="C110" i="8"/>
  <c r="F110" i="8" s="1"/>
  <c r="AA98" i="10"/>
  <c r="E110" i="8" s="1"/>
  <c r="S110" i="8" s="1"/>
  <c r="U105" i="8" a="1"/>
  <c r="U105" i="8" s="1"/>
  <c r="V105" i="8" s="1"/>
  <c r="P110" i="8" l="1"/>
  <c r="Q110" i="8" s="1"/>
  <c r="J110" i="8" s="1"/>
  <c r="AF99" i="10"/>
  <c r="AD99" i="10"/>
  <c r="AE99" i="10"/>
  <c r="AG99" i="10" s="1"/>
  <c r="Y100" i="10" a="1"/>
  <c r="Y100" i="10" s="1"/>
  <c r="AC100" i="10" s="1"/>
  <c r="AA99" i="10"/>
  <c r="E111" i="8" s="1"/>
  <c r="S111" i="8" s="1"/>
  <c r="C111" i="8"/>
  <c r="P111" i="8" s="1"/>
  <c r="Q111" i="8" s="1"/>
  <c r="Z99" i="10"/>
  <c r="D111" i="8" s="1"/>
  <c r="T111" i="8" s="1"/>
  <c r="X99" i="10"/>
  <c r="B111" i="8" s="1"/>
  <c r="U106" i="8" a="1"/>
  <c r="U106" i="8" s="1"/>
  <c r="V106" i="8" s="1"/>
  <c r="J111" i="8" l="1"/>
  <c r="AA100" i="10"/>
  <c r="E112" i="8" s="1"/>
  <c r="S112" i="8" s="1"/>
  <c r="AF100" i="10"/>
  <c r="AE100" i="10"/>
  <c r="AG100" i="10" s="1"/>
  <c r="AD100" i="10"/>
  <c r="C112" i="8"/>
  <c r="P112" i="8" s="1"/>
  <c r="Q112" i="8" s="1"/>
  <c r="Y101" i="10" a="1"/>
  <c r="Y101" i="10" s="1"/>
  <c r="AC101" i="10" s="1"/>
  <c r="F111" i="8"/>
  <c r="Z100" i="10"/>
  <c r="D112" i="8" s="1"/>
  <c r="T112" i="8" s="1"/>
  <c r="X100" i="10"/>
  <c r="B112" i="8" s="1"/>
  <c r="U107" i="8" a="1"/>
  <c r="U107" i="8" s="1"/>
  <c r="V107" i="8" s="1"/>
  <c r="J112" i="8" l="1"/>
  <c r="F112" i="8"/>
  <c r="AF101" i="10"/>
  <c r="AD101" i="10"/>
  <c r="C113" i="8"/>
  <c r="P113" i="8" s="1"/>
  <c r="Q113" i="8" s="1"/>
  <c r="Z101" i="10"/>
  <c r="D113" i="8" s="1"/>
  <c r="T113" i="8" s="1"/>
  <c r="X101" i="10"/>
  <c r="B113" i="8" s="1"/>
  <c r="Y102" i="10" a="1"/>
  <c r="Y102" i="10" s="1"/>
  <c r="AC102" i="10" s="1"/>
  <c r="AA101" i="10"/>
  <c r="E113" i="8" s="1"/>
  <c r="S113" i="8" s="1"/>
  <c r="AE101" i="10"/>
  <c r="AG101" i="10" s="1"/>
  <c r="U108" i="8" a="1"/>
  <c r="U108" i="8" s="1"/>
  <c r="V108" i="8" s="1"/>
  <c r="F113" i="8" l="1"/>
  <c r="AE102" i="10"/>
  <c r="AG102" i="10" s="1"/>
  <c r="AD102" i="10"/>
  <c r="AF102" i="10"/>
  <c r="C114" i="8"/>
  <c r="F114" i="8" s="1"/>
  <c r="Y103" i="10" a="1"/>
  <c r="Y103" i="10" s="1"/>
  <c r="AC103" i="10" s="1"/>
  <c r="AA102" i="10"/>
  <c r="E114" i="8" s="1"/>
  <c r="S114" i="8" s="1"/>
  <c r="Z102" i="10"/>
  <c r="D114" i="8" s="1"/>
  <c r="T114" i="8" s="1"/>
  <c r="X102" i="10"/>
  <c r="B114" i="8" s="1"/>
  <c r="J113" i="8"/>
  <c r="U109" i="8" a="1"/>
  <c r="U109" i="8" s="1"/>
  <c r="V109" i="8" s="1"/>
  <c r="P114" i="8" l="1"/>
  <c r="Q114" i="8" s="1"/>
  <c r="J114" i="8" s="1"/>
  <c r="AE103" i="10"/>
  <c r="AG103" i="10" s="1"/>
  <c r="AD103" i="10"/>
  <c r="AF103" i="10"/>
  <c r="C115" i="8"/>
  <c r="P115" i="8" s="1"/>
  <c r="Q115" i="8" s="1"/>
  <c r="AA103" i="10"/>
  <c r="E115" i="8" s="1"/>
  <c r="S115" i="8" s="1"/>
  <c r="Z103" i="10"/>
  <c r="D115" i="8" s="1"/>
  <c r="T115" i="8" s="1"/>
  <c r="X103" i="10"/>
  <c r="B115" i="8" s="1"/>
  <c r="Y104" i="10" a="1"/>
  <c r="Y104" i="10" s="1"/>
  <c r="AC104" i="10" s="1"/>
  <c r="U110" i="8" a="1"/>
  <c r="U110" i="8" s="1"/>
  <c r="V110" i="8" s="1"/>
  <c r="J115" i="8" l="1"/>
  <c r="F115" i="8"/>
  <c r="AD104" i="10"/>
  <c r="AF104" i="10"/>
  <c r="AE104" i="10"/>
  <c r="AG104" i="10" s="1"/>
  <c r="C116" i="8"/>
  <c r="P116" i="8" s="1"/>
  <c r="Q116" i="8" s="1"/>
  <c r="Y105" i="10" a="1"/>
  <c r="Y105" i="10" s="1"/>
  <c r="AC105" i="10" s="1"/>
  <c r="AA104" i="10"/>
  <c r="E116" i="8" s="1"/>
  <c r="S116" i="8" s="1"/>
  <c r="Z104" i="10"/>
  <c r="D116" i="8" s="1"/>
  <c r="T116" i="8" s="1"/>
  <c r="X104" i="10"/>
  <c r="B116" i="8" s="1"/>
  <c r="U111" i="8" a="1"/>
  <c r="U111" i="8" s="1"/>
  <c r="V111" i="8" s="1"/>
  <c r="J116" i="8" l="1"/>
  <c r="Z105" i="10"/>
  <c r="D117" i="8" s="1"/>
  <c r="T117" i="8" s="1"/>
  <c r="AD105" i="10"/>
  <c r="AF105" i="10"/>
  <c r="AE105" i="10"/>
  <c r="AG105" i="10" s="1"/>
  <c r="C117" i="8"/>
  <c r="F117" i="8" s="1"/>
  <c r="AA105" i="10"/>
  <c r="E117" i="8" s="1"/>
  <c r="S117" i="8" s="1"/>
  <c r="X105" i="10"/>
  <c r="B117" i="8" s="1"/>
  <c r="F116" i="8"/>
  <c r="Y106" i="10" a="1"/>
  <c r="Y106" i="10" s="1"/>
  <c r="AC106" i="10" s="1"/>
  <c r="U112" i="8" a="1"/>
  <c r="U112" i="8" s="1"/>
  <c r="V112" i="8" s="1"/>
  <c r="P117" i="8" l="1"/>
  <c r="Q117" i="8" s="1"/>
  <c r="J117" i="8" s="1"/>
  <c r="AA106" i="10"/>
  <c r="E118" i="8" s="1"/>
  <c r="S118" i="8" s="1"/>
  <c r="X106" i="10"/>
  <c r="B118" i="8" s="1"/>
  <c r="Z106" i="10"/>
  <c r="D118" i="8" s="1"/>
  <c r="T118" i="8" s="1"/>
  <c r="AF106" i="10"/>
  <c r="AE106" i="10"/>
  <c r="AG106" i="10" s="1"/>
  <c r="AD106" i="10"/>
  <c r="C118" i="8"/>
  <c r="P118" i="8" s="1"/>
  <c r="Q118" i="8" s="1"/>
  <c r="Y107" i="10" a="1"/>
  <c r="Y107" i="10" s="1"/>
  <c r="AC107" i="10" s="1"/>
  <c r="U113" i="8" a="1"/>
  <c r="U113" i="8" s="1"/>
  <c r="V113" i="8" s="1"/>
  <c r="J118" i="8" l="1"/>
  <c r="AE107" i="10"/>
  <c r="AG107" i="10" s="1"/>
  <c r="AF107" i="10"/>
  <c r="Y108" i="10" a="1"/>
  <c r="Y108" i="10" s="1"/>
  <c r="AC108" i="10" s="1"/>
  <c r="AD107" i="10"/>
  <c r="C119" i="8"/>
  <c r="P119" i="8" s="1"/>
  <c r="Q119" i="8" s="1"/>
  <c r="AA107" i="10"/>
  <c r="E119" i="8" s="1"/>
  <c r="S119" i="8" s="1"/>
  <c r="Z107" i="10"/>
  <c r="D119" i="8" s="1"/>
  <c r="T119" i="8" s="1"/>
  <c r="F118" i="8"/>
  <c r="X107" i="10"/>
  <c r="B119" i="8" s="1"/>
  <c r="U114" i="8" a="1"/>
  <c r="U114" i="8" s="1"/>
  <c r="V114" i="8" s="1"/>
  <c r="J119" i="8" l="1"/>
  <c r="F119" i="8"/>
  <c r="AD108" i="10"/>
  <c r="AE108" i="10"/>
  <c r="AG108" i="10" s="1"/>
  <c r="C120" i="8"/>
  <c r="P120" i="8" s="1"/>
  <c r="Q120" i="8" s="1"/>
  <c r="AF108" i="10"/>
  <c r="Z108" i="10"/>
  <c r="D120" i="8" s="1"/>
  <c r="T120" i="8" s="1"/>
  <c r="Y109" i="10" a="1"/>
  <c r="Y109" i="10" s="1"/>
  <c r="AC109" i="10" s="1"/>
  <c r="AA108" i="10"/>
  <c r="E120" i="8" s="1"/>
  <c r="S120" i="8" s="1"/>
  <c r="X108" i="10"/>
  <c r="B120" i="8" s="1"/>
  <c r="U115" i="8" a="1"/>
  <c r="U115" i="8" s="1"/>
  <c r="V115" i="8" s="1"/>
  <c r="F120" i="8" l="1"/>
  <c r="AA109" i="10"/>
  <c r="E121" i="8" s="1"/>
  <c r="S121" i="8" s="1"/>
  <c r="AD109" i="10"/>
  <c r="AE109" i="10"/>
  <c r="AG109" i="10" s="1"/>
  <c r="AF109" i="10"/>
  <c r="C121" i="8"/>
  <c r="P121" i="8" s="1"/>
  <c r="Q121" i="8" s="1"/>
  <c r="Z109" i="10"/>
  <c r="D121" i="8" s="1"/>
  <c r="T121" i="8" s="1"/>
  <c r="Y110" i="10" a="1"/>
  <c r="Y110" i="10" s="1"/>
  <c r="AC110" i="10" s="1"/>
  <c r="X109" i="10"/>
  <c r="B121" i="8" s="1"/>
  <c r="J120" i="8"/>
  <c r="U116" i="8" a="1"/>
  <c r="U116" i="8" s="1"/>
  <c r="V116" i="8" s="1"/>
  <c r="F121" i="8" l="1"/>
  <c r="AF110" i="10"/>
  <c r="C122" i="8"/>
  <c r="P122" i="8" s="1"/>
  <c r="Q122" i="8" s="1"/>
  <c r="Y111" i="10" a="1"/>
  <c r="Y111" i="10" s="1"/>
  <c r="AC111" i="10" s="1"/>
  <c r="AD110" i="10"/>
  <c r="AE110" i="10"/>
  <c r="AG110" i="10" s="1"/>
  <c r="Z110" i="10"/>
  <c r="D122" i="8" s="1"/>
  <c r="T122" i="8" s="1"/>
  <c r="AA110" i="10"/>
  <c r="E122" i="8" s="1"/>
  <c r="S122" i="8" s="1"/>
  <c r="X110" i="10"/>
  <c r="B122" i="8" s="1"/>
  <c r="J121" i="8"/>
  <c r="F122" i="8"/>
  <c r="U117" i="8" a="1"/>
  <c r="U117" i="8" s="1"/>
  <c r="V117" i="8" s="1"/>
  <c r="Z111" i="10" l="1"/>
  <c r="D123" i="8" s="1"/>
  <c r="T123" i="8" s="1"/>
  <c r="AE111" i="10"/>
  <c r="AG111" i="10" s="1"/>
  <c r="Y112" i="10" a="1"/>
  <c r="Y112" i="10" s="1"/>
  <c r="AC112" i="10" s="1"/>
  <c r="AD111" i="10"/>
  <c r="AF111" i="10"/>
  <c r="C123" i="8"/>
  <c r="P123" i="8" s="1"/>
  <c r="Q123" i="8" s="1"/>
  <c r="AA111" i="10"/>
  <c r="E123" i="8" s="1"/>
  <c r="S123" i="8" s="1"/>
  <c r="X111" i="10"/>
  <c r="B123" i="8" s="1"/>
  <c r="J122" i="8"/>
  <c r="F123" i="8"/>
  <c r="U118" i="8" a="1"/>
  <c r="U118" i="8" s="1"/>
  <c r="V118" i="8" s="1"/>
  <c r="J123" i="8" l="1"/>
  <c r="AA112" i="10"/>
  <c r="E124" i="8" s="1"/>
  <c r="S124" i="8" s="1"/>
  <c r="AF112" i="10"/>
  <c r="AE112" i="10"/>
  <c r="AG112" i="10" s="1"/>
  <c r="C124" i="8"/>
  <c r="F124" i="8" s="1"/>
  <c r="Y113" i="10" a="1"/>
  <c r="Y113" i="10" s="1"/>
  <c r="AC113" i="10" s="1"/>
  <c r="X112" i="10"/>
  <c r="B124" i="8" s="1"/>
  <c r="Z112" i="10"/>
  <c r="D124" i="8" s="1"/>
  <c r="T124" i="8" s="1"/>
  <c r="AD112" i="10"/>
  <c r="U119" i="8" a="1"/>
  <c r="U119" i="8" s="1"/>
  <c r="V119" i="8" s="1"/>
  <c r="P124" i="8" l="1"/>
  <c r="Q124" i="8" s="1"/>
  <c r="J124" i="8" s="1"/>
  <c r="X113" i="10"/>
  <c r="B125" i="8" s="1"/>
  <c r="Z113" i="10"/>
  <c r="D125" i="8" s="1"/>
  <c r="T125" i="8" s="1"/>
  <c r="Y114" i="10" a="1"/>
  <c r="Y114" i="10" s="1"/>
  <c r="AC114" i="10" s="1"/>
  <c r="AE113" i="10"/>
  <c r="AG113" i="10" s="1"/>
  <c r="AD113" i="10"/>
  <c r="AF113" i="10"/>
  <c r="C125" i="8"/>
  <c r="P125" i="8" s="1"/>
  <c r="Q125" i="8" s="1"/>
  <c r="AA113" i="10"/>
  <c r="E125" i="8" s="1"/>
  <c r="S125" i="8" s="1"/>
  <c r="U120" i="8" a="1"/>
  <c r="U120" i="8" s="1"/>
  <c r="V120" i="8" s="1"/>
  <c r="F125" i="8" l="1"/>
  <c r="Y115" i="10" a="1"/>
  <c r="Y115" i="10" s="1"/>
  <c r="AC115" i="10" s="1"/>
  <c r="AA114" i="10"/>
  <c r="E126" i="8" s="1"/>
  <c r="S126" i="8" s="1"/>
  <c r="Z114" i="10"/>
  <c r="D126" i="8" s="1"/>
  <c r="T126" i="8" s="1"/>
  <c r="AF114" i="10"/>
  <c r="J125" i="8"/>
  <c r="AD114" i="10"/>
  <c r="X114" i="10"/>
  <c r="B126" i="8" s="1"/>
  <c r="AE114" i="10"/>
  <c r="AG114" i="10" s="1"/>
  <c r="C126" i="8"/>
  <c r="P126" i="8" s="1"/>
  <c r="Q126" i="8" s="1"/>
  <c r="U121" i="8" a="1"/>
  <c r="U121" i="8" s="1"/>
  <c r="V121" i="8" s="1"/>
  <c r="J126" i="8" l="1"/>
  <c r="AA115" i="10"/>
  <c r="E127" i="8" s="1"/>
  <c r="S127" i="8" s="1"/>
  <c r="AD115" i="10"/>
  <c r="AE115" i="10"/>
  <c r="AG115" i="10" s="1"/>
  <c r="AF115" i="10"/>
  <c r="C127" i="8"/>
  <c r="P127" i="8" s="1"/>
  <c r="Q127" i="8" s="1"/>
  <c r="Z115" i="10"/>
  <c r="D127" i="8" s="1"/>
  <c r="T127" i="8" s="1"/>
  <c r="X115" i="10"/>
  <c r="B127" i="8" s="1"/>
  <c r="F126" i="8"/>
  <c r="Y116" i="10" a="1"/>
  <c r="Y116" i="10" s="1"/>
  <c r="AC116" i="10" s="1"/>
  <c r="U122" i="8" a="1"/>
  <c r="U122" i="8" s="1"/>
  <c r="V122" i="8" s="1"/>
  <c r="J127" i="8" l="1"/>
  <c r="F127" i="8"/>
  <c r="AF116" i="10"/>
  <c r="C128" i="8"/>
  <c r="P128" i="8" s="1"/>
  <c r="Q128" i="8" s="1"/>
  <c r="Y117" i="10" a="1"/>
  <c r="Y117" i="10" s="1"/>
  <c r="AC117" i="10" s="1"/>
  <c r="AE116" i="10"/>
  <c r="AG116" i="10" s="1"/>
  <c r="AD116" i="10"/>
  <c r="Z116" i="10"/>
  <c r="D128" i="8" s="1"/>
  <c r="T128" i="8" s="1"/>
  <c r="AA116" i="10"/>
  <c r="E128" i="8" s="1"/>
  <c r="S128" i="8" s="1"/>
  <c r="X116" i="10"/>
  <c r="B128" i="8" s="1"/>
  <c r="U123" i="8" a="1"/>
  <c r="U123" i="8" s="1"/>
  <c r="V123" i="8" s="1"/>
  <c r="J128" i="8" l="1"/>
  <c r="F128" i="8"/>
  <c r="Z117" i="10"/>
  <c r="D129" i="8" s="1"/>
  <c r="T129" i="8" s="1"/>
  <c r="AA117" i="10"/>
  <c r="E129" i="8" s="1"/>
  <c r="S129" i="8" s="1"/>
  <c r="AF117" i="10"/>
  <c r="AD117" i="10"/>
  <c r="AE117" i="10"/>
  <c r="AG117" i="10" s="1"/>
  <c r="C129" i="8"/>
  <c r="F129" i="8" s="1"/>
  <c r="Y118" i="10" a="1"/>
  <c r="Y118" i="10" s="1"/>
  <c r="AC118" i="10" s="1"/>
  <c r="X117" i="10"/>
  <c r="B129" i="8" s="1"/>
  <c r="U124" i="8" a="1"/>
  <c r="U124" i="8" s="1"/>
  <c r="V124" i="8" s="1"/>
  <c r="P129" i="8" l="1"/>
  <c r="Q129" i="8" s="1"/>
  <c r="J129" i="8" s="1"/>
  <c r="Y119" i="10" a="1"/>
  <c r="Y119" i="10" s="1"/>
  <c r="AC119" i="10" s="1"/>
  <c r="AA118" i="10"/>
  <c r="E130" i="8" s="1"/>
  <c r="S130" i="8" s="1"/>
  <c r="Z118" i="10"/>
  <c r="D130" i="8" s="1"/>
  <c r="T130" i="8" s="1"/>
  <c r="X118" i="10"/>
  <c r="B130" i="8" s="1"/>
  <c r="AD118" i="10"/>
  <c r="AE118" i="10"/>
  <c r="AG118" i="10" s="1"/>
  <c r="AF118" i="10"/>
  <c r="C130" i="8"/>
  <c r="F130" i="8" s="1"/>
  <c r="U125" i="8" a="1"/>
  <c r="U125" i="8" s="1"/>
  <c r="V125" i="8" s="1"/>
  <c r="Y120" i="10" l="1" a="1"/>
  <c r="Y120" i="10" s="1"/>
  <c r="AC120" i="10" s="1"/>
  <c r="AF119" i="10"/>
  <c r="Z119" i="10"/>
  <c r="D131" i="8" s="1"/>
  <c r="T131" i="8" s="1"/>
  <c r="P130" i="8"/>
  <c r="Q130" i="8" s="1"/>
  <c r="J130" i="8" s="1"/>
  <c r="AD119" i="10"/>
  <c r="AE119" i="10"/>
  <c r="AG119" i="10" s="1"/>
  <c r="C131" i="8"/>
  <c r="P131" i="8" s="1"/>
  <c r="Q131" i="8" s="1"/>
  <c r="AA119" i="10"/>
  <c r="E131" i="8" s="1"/>
  <c r="S131" i="8" s="1"/>
  <c r="X119" i="10"/>
  <c r="B131" i="8" s="1"/>
  <c r="U126" i="8" a="1"/>
  <c r="U126" i="8" s="1"/>
  <c r="V126" i="8" s="1"/>
  <c r="J131" i="8" l="1"/>
  <c r="AD120" i="10"/>
  <c r="AF120" i="10"/>
  <c r="AE120" i="10"/>
  <c r="AG120" i="10" s="1"/>
  <c r="C132" i="8"/>
  <c r="P132" i="8" s="1"/>
  <c r="Q132" i="8" s="1"/>
  <c r="AA120" i="10"/>
  <c r="E132" i="8" s="1"/>
  <c r="S132" i="8" s="1"/>
  <c r="Z120" i="10"/>
  <c r="D132" i="8" s="1"/>
  <c r="T132" i="8" s="1"/>
  <c r="Y121" i="10" a="1"/>
  <c r="Y121" i="10" s="1"/>
  <c r="AC121" i="10" s="1"/>
  <c r="F131" i="8"/>
  <c r="X120" i="10"/>
  <c r="B132" i="8" s="1"/>
  <c r="U127" i="8" a="1"/>
  <c r="U127" i="8" s="1"/>
  <c r="V127" i="8" s="1"/>
  <c r="J132" i="8" l="1"/>
  <c r="F132" i="8"/>
  <c r="AF121" i="10"/>
  <c r="C133" i="8"/>
  <c r="P133" i="8" s="1"/>
  <c r="Q133" i="8" s="1"/>
  <c r="AE121" i="10"/>
  <c r="AG121" i="10" s="1"/>
  <c r="AA121" i="10"/>
  <c r="E133" i="8" s="1"/>
  <c r="S133" i="8" s="1"/>
  <c r="Y122" i="10" a="1"/>
  <c r="Y122" i="10" s="1"/>
  <c r="AC122" i="10" s="1"/>
  <c r="Z121" i="10"/>
  <c r="D133" i="8" s="1"/>
  <c r="T133" i="8" s="1"/>
  <c r="X121" i="10"/>
  <c r="B133" i="8" s="1"/>
  <c r="AD121" i="10"/>
  <c r="U128" i="8" a="1"/>
  <c r="U128" i="8" s="1"/>
  <c r="V128" i="8" s="1"/>
  <c r="F133" i="8" l="1"/>
  <c r="AF122" i="10"/>
  <c r="AE122" i="10"/>
  <c r="AG122" i="10" s="1"/>
  <c r="Y123" i="10" a="1"/>
  <c r="Y123" i="10" s="1"/>
  <c r="AC123" i="10" s="1"/>
  <c r="AD122" i="10"/>
  <c r="AA122" i="10"/>
  <c r="C134" i="8"/>
  <c r="P134" i="8" s="1"/>
  <c r="Q134" i="8" s="1"/>
  <c r="X122" i="10"/>
  <c r="B134" i="8" s="1"/>
  <c r="Z122" i="10"/>
  <c r="D134" i="8" s="1"/>
  <c r="T134" i="8" s="1"/>
  <c r="J133" i="8"/>
  <c r="U129" i="8" a="1"/>
  <c r="U129" i="8" s="1"/>
  <c r="V129" i="8" s="1"/>
  <c r="E134" i="8"/>
  <c r="S134" i="8" s="1"/>
  <c r="F134" i="8" l="1"/>
  <c r="J134" i="8"/>
  <c r="Z123" i="10"/>
  <c r="D135" i="8" s="1"/>
  <c r="T135" i="8" s="1"/>
  <c r="AA123" i="10"/>
  <c r="E135" i="8" s="1"/>
  <c r="S135" i="8" s="1"/>
  <c r="X123" i="10"/>
  <c r="B135" i="8" s="1"/>
  <c r="AD123" i="10"/>
  <c r="AE123" i="10"/>
  <c r="AG123" i="10" s="1"/>
  <c r="AF123" i="10"/>
  <c r="C135" i="8"/>
  <c r="F135" i="8" s="1"/>
  <c r="Y124" i="10" a="1"/>
  <c r="Y124" i="10" s="1"/>
  <c r="AC124" i="10" s="1"/>
  <c r="U130" i="8" a="1"/>
  <c r="U130" i="8" s="1"/>
  <c r="V130" i="8" s="1"/>
  <c r="P135" i="8" l="1"/>
  <c r="Q135" i="8" s="1"/>
  <c r="J135" i="8" s="1"/>
  <c r="AD124" i="10"/>
  <c r="AF124" i="10"/>
  <c r="AE124" i="10"/>
  <c r="AG124" i="10" s="1"/>
  <c r="C136" i="8"/>
  <c r="P136" i="8" s="1"/>
  <c r="Q136" i="8" s="1"/>
  <c r="X124" i="10"/>
  <c r="B136" i="8" s="1"/>
  <c r="Y125" i="10" a="1"/>
  <c r="Y125" i="10" s="1"/>
  <c r="AC125" i="10" s="1"/>
  <c r="Z124" i="10"/>
  <c r="D136" i="8" s="1"/>
  <c r="T136" i="8" s="1"/>
  <c r="AA124" i="10"/>
  <c r="E136" i="8" s="1"/>
  <c r="S136" i="8" s="1"/>
  <c r="U131" i="8" a="1"/>
  <c r="U131" i="8" s="1"/>
  <c r="V131" i="8" s="1"/>
  <c r="J136" i="8" l="1"/>
  <c r="AE125" i="10"/>
  <c r="AG125" i="10" s="1"/>
  <c r="AD125" i="10"/>
  <c r="Y126" i="10" a="1"/>
  <c r="Y126" i="10" s="1"/>
  <c r="AC126" i="10" s="1"/>
  <c r="AA125" i="10"/>
  <c r="E137" i="8" s="1"/>
  <c r="S137" i="8" s="1"/>
  <c r="F136" i="8"/>
  <c r="AF125" i="10"/>
  <c r="C137" i="8"/>
  <c r="P137" i="8" s="1"/>
  <c r="Q137" i="8" s="1"/>
  <c r="Z125" i="10"/>
  <c r="D137" i="8" s="1"/>
  <c r="T137" i="8" s="1"/>
  <c r="X125" i="10"/>
  <c r="B137" i="8" s="1"/>
  <c r="U132" i="8" a="1"/>
  <c r="U132" i="8" s="1"/>
  <c r="V132" i="8" s="1"/>
  <c r="J137" i="8" l="1"/>
  <c r="F137" i="8"/>
  <c r="AD126" i="10"/>
  <c r="AA126" i="10"/>
  <c r="E138" i="8" s="1"/>
  <c r="S138" i="8" s="1"/>
  <c r="X126" i="10"/>
  <c r="B138" i="8" s="1"/>
  <c r="AE126" i="10"/>
  <c r="AG126" i="10" s="1"/>
  <c r="AF126" i="10"/>
  <c r="C138" i="8"/>
  <c r="P138" i="8" s="1"/>
  <c r="Q138" i="8" s="1"/>
  <c r="Y127" i="10" a="1"/>
  <c r="Y127" i="10" s="1"/>
  <c r="AC127" i="10" s="1"/>
  <c r="Z126" i="10"/>
  <c r="D138" i="8" s="1"/>
  <c r="T138" i="8" s="1"/>
  <c r="U133" i="8" a="1"/>
  <c r="U133" i="8" s="1"/>
  <c r="V133" i="8" s="1"/>
  <c r="J138" i="8" l="1"/>
  <c r="AD127" i="10"/>
  <c r="AE127" i="10"/>
  <c r="AG127" i="10" s="1"/>
  <c r="AF127" i="10"/>
  <c r="C139" i="8"/>
  <c r="F139" i="8" s="1"/>
  <c r="Y128" i="10" a="1"/>
  <c r="Y128" i="10" s="1"/>
  <c r="AC128" i="10" s="1"/>
  <c r="Z127" i="10"/>
  <c r="D139" i="8" s="1"/>
  <c r="T139" i="8" s="1"/>
  <c r="AA127" i="10"/>
  <c r="E139" i="8" s="1"/>
  <c r="S139" i="8" s="1"/>
  <c r="F138" i="8"/>
  <c r="X127" i="10"/>
  <c r="B139" i="8" s="1"/>
  <c r="U134" i="8" a="1"/>
  <c r="U134" i="8" s="1"/>
  <c r="V134" i="8" s="1"/>
  <c r="P139" i="8" l="1"/>
  <c r="Q139" i="8" s="1"/>
  <c r="J139" i="8" s="1"/>
  <c r="AE128" i="10"/>
  <c r="AG128" i="10" s="1"/>
  <c r="AF128" i="10"/>
  <c r="C140" i="8"/>
  <c r="P140" i="8" s="1"/>
  <c r="Q140" i="8" s="1"/>
  <c r="Y129" i="10" a="1"/>
  <c r="Y129" i="10" s="1"/>
  <c r="AC129" i="10" s="1"/>
  <c r="AA128" i="10"/>
  <c r="E140" i="8" s="1"/>
  <c r="S140" i="8" s="1"/>
  <c r="X128" i="10"/>
  <c r="B140" i="8" s="1"/>
  <c r="Z128" i="10"/>
  <c r="D140" i="8" s="1"/>
  <c r="T140" i="8" s="1"/>
  <c r="AD128" i="10"/>
  <c r="U135" i="8" a="1"/>
  <c r="U135" i="8" s="1"/>
  <c r="V135" i="8" s="1"/>
  <c r="F140" i="8" l="1"/>
  <c r="C141" i="8"/>
  <c r="P141" i="8" s="1"/>
  <c r="Q141" i="8" s="1"/>
  <c r="AF129" i="10"/>
  <c r="AE129" i="10"/>
  <c r="AG129" i="10" s="1"/>
  <c r="Y130" i="10" a="1"/>
  <c r="Y130" i="10" s="1"/>
  <c r="AC130" i="10" s="1"/>
  <c r="Z129" i="10"/>
  <c r="D141" i="8" s="1"/>
  <c r="T141" i="8" s="1"/>
  <c r="X129" i="10"/>
  <c r="B141" i="8" s="1"/>
  <c r="J140" i="8"/>
  <c r="AA129" i="10"/>
  <c r="E141" i="8" s="1"/>
  <c r="S141" i="8" s="1"/>
  <c r="AD129" i="10"/>
  <c r="U136" i="8" a="1"/>
  <c r="U136" i="8" s="1"/>
  <c r="V136" i="8" s="1"/>
  <c r="F141" i="8" l="1"/>
  <c r="J141" i="8"/>
  <c r="AD130" i="10"/>
  <c r="AE130" i="10"/>
  <c r="AG130" i="10" s="1"/>
  <c r="C142" i="8"/>
  <c r="P142" i="8" s="1"/>
  <c r="Q142" i="8" s="1"/>
  <c r="AA130" i="10"/>
  <c r="E142" i="8" s="1"/>
  <c r="S142" i="8" s="1"/>
  <c r="Z130" i="10"/>
  <c r="D142" i="8" s="1"/>
  <c r="T142" i="8" s="1"/>
  <c r="X130" i="10"/>
  <c r="B142" i="8" s="1"/>
  <c r="Y131" i="10" a="1"/>
  <c r="Y131" i="10" s="1"/>
  <c r="AC131" i="10" s="1"/>
  <c r="AF130" i="10"/>
  <c r="U137" i="8" a="1"/>
  <c r="U137" i="8" s="1"/>
  <c r="V137" i="8" s="1"/>
  <c r="J142" i="8" l="1"/>
  <c r="F142" i="8"/>
  <c r="AA131" i="10"/>
  <c r="E143" i="8" s="1"/>
  <c r="S143" i="8" s="1"/>
  <c r="AD131" i="10"/>
  <c r="Z131" i="10"/>
  <c r="D143" i="8" s="1"/>
  <c r="T143" i="8" s="1"/>
  <c r="AF131" i="10"/>
  <c r="AE131" i="10"/>
  <c r="AG131" i="10" s="1"/>
  <c r="C143" i="8"/>
  <c r="P143" i="8" s="1"/>
  <c r="Q143" i="8" s="1"/>
  <c r="Y132" i="10" a="1"/>
  <c r="Y132" i="10" s="1"/>
  <c r="AC132" i="10" s="1"/>
  <c r="X131" i="10"/>
  <c r="B143" i="8" s="1"/>
  <c r="U138" i="8" a="1"/>
  <c r="U138" i="8" s="1"/>
  <c r="V138" i="8" s="1"/>
  <c r="J143" i="8" l="1"/>
  <c r="C144" i="8"/>
  <c r="F144" i="8" s="1"/>
  <c r="Z132" i="10"/>
  <c r="D144" i="8" s="1"/>
  <c r="T144" i="8" s="1"/>
  <c r="X132" i="10"/>
  <c r="B144" i="8" s="1"/>
  <c r="AD132" i="10"/>
  <c r="AE132" i="10"/>
  <c r="AG132" i="10" s="1"/>
  <c r="AF132" i="10"/>
  <c r="AA132" i="10"/>
  <c r="E144" i="8" s="1"/>
  <c r="S144" i="8" s="1"/>
  <c r="F143" i="8"/>
  <c r="Y133" i="10" a="1"/>
  <c r="Y133" i="10" s="1"/>
  <c r="AC133" i="10" s="1"/>
  <c r="U139" i="8" a="1"/>
  <c r="U139" i="8" s="1"/>
  <c r="V139" i="8" s="1"/>
  <c r="P144" i="8" l="1"/>
  <c r="Q144" i="8" s="1"/>
  <c r="J144" i="8" s="1"/>
  <c r="AD133" i="10"/>
  <c r="Y134" i="10" a="1"/>
  <c r="Y134" i="10" s="1"/>
  <c r="AC134" i="10" s="1"/>
  <c r="Z133" i="10"/>
  <c r="D145" i="8" s="1"/>
  <c r="T145" i="8" s="1"/>
  <c r="AA133" i="10"/>
  <c r="E145" i="8" s="1"/>
  <c r="S145" i="8" s="1"/>
  <c r="X133" i="10"/>
  <c r="B145" i="8" s="1"/>
  <c r="AF133" i="10"/>
  <c r="AE133" i="10"/>
  <c r="AG133" i="10" s="1"/>
  <c r="C145" i="8"/>
  <c r="P145" i="8" s="1"/>
  <c r="Q145" i="8" s="1"/>
  <c r="U140" i="8" a="1"/>
  <c r="U140" i="8" s="1"/>
  <c r="V140" i="8" s="1"/>
  <c r="J145" i="8" l="1"/>
  <c r="F145" i="8"/>
  <c r="AA134" i="10"/>
  <c r="E146" i="8" s="1"/>
  <c r="S146" i="8" s="1"/>
  <c r="Z134" i="10"/>
  <c r="D146" i="8" s="1"/>
  <c r="T146" i="8" s="1"/>
  <c r="X134" i="10"/>
  <c r="B146" i="8" s="1"/>
  <c r="AD134" i="10"/>
  <c r="AE134" i="10"/>
  <c r="AG134" i="10" s="1"/>
  <c r="AF134" i="10"/>
  <c r="C146" i="8"/>
  <c r="P146" i="8" s="1"/>
  <c r="Q146" i="8" s="1"/>
  <c r="Y135" i="10" a="1"/>
  <c r="Y135" i="10" s="1"/>
  <c r="AC135" i="10" s="1"/>
  <c r="U141" i="8" a="1"/>
  <c r="U141" i="8" s="1"/>
  <c r="V141" i="8" s="1"/>
  <c r="J146" i="8" l="1"/>
  <c r="AD135" i="10"/>
  <c r="AF135" i="10"/>
  <c r="AE135" i="10"/>
  <c r="AG135" i="10" s="1"/>
  <c r="C147" i="8"/>
  <c r="P147" i="8" s="1"/>
  <c r="Q147" i="8" s="1"/>
  <c r="Z135" i="10"/>
  <c r="D147" i="8" s="1"/>
  <c r="T147" i="8" s="1"/>
  <c r="AA135" i="10"/>
  <c r="E147" i="8" s="1"/>
  <c r="S147" i="8" s="1"/>
  <c r="F146" i="8"/>
  <c r="Y136" i="10" a="1"/>
  <c r="Y136" i="10" s="1"/>
  <c r="AC136" i="10" s="1"/>
  <c r="X135" i="10"/>
  <c r="B147" i="8" s="1"/>
  <c r="U142" i="8" a="1"/>
  <c r="U142" i="8" s="1"/>
  <c r="V142" i="8" s="1"/>
  <c r="J147" i="8" l="1"/>
  <c r="F147" i="8"/>
  <c r="AE136" i="10"/>
  <c r="AG136" i="10" s="1"/>
  <c r="C148" i="8"/>
  <c r="P148" i="8" s="1"/>
  <c r="Q148" i="8" s="1"/>
  <c r="Z136" i="10"/>
  <c r="D148" i="8" s="1"/>
  <c r="T148" i="8" s="1"/>
  <c r="AF136" i="10"/>
  <c r="X136" i="10"/>
  <c r="B148" i="8" s="1"/>
  <c r="AA136" i="10"/>
  <c r="E148" i="8" s="1"/>
  <c r="S148" i="8" s="1"/>
  <c r="Y137" i="10" a="1"/>
  <c r="Y137" i="10" s="1"/>
  <c r="AC137" i="10" s="1"/>
  <c r="AD136" i="10"/>
  <c r="U143" i="8" a="1"/>
  <c r="U143" i="8" s="1"/>
  <c r="V143" i="8" s="1"/>
  <c r="F148" i="8" l="1"/>
  <c r="J148" i="8"/>
  <c r="Z137" i="10"/>
  <c r="D149" i="8" s="1"/>
  <c r="T149" i="8" s="1"/>
  <c r="AA137" i="10"/>
  <c r="E149" i="8" s="1"/>
  <c r="S149" i="8" s="1"/>
  <c r="X137" i="10"/>
  <c r="B149" i="8" s="1"/>
  <c r="AE137" i="10"/>
  <c r="AG137" i="10" s="1"/>
  <c r="AF137" i="10"/>
  <c r="AD137" i="10"/>
  <c r="C149" i="8"/>
  <c r="F149" i="8" s="1"/>
  <c r="Y138" i="10" a="1"/>
  <c r="Y138" i="10" s="1"/>
  <c r="AC138" i="10" s="1"/>
  <c r="U144" i="8" a="1"/>
  <c r="U144" i="8" s="1"/>
  <c r="V144" i="8" s="1"/>
  <c r="P149" i="8" l="1"/>
  <c r="Q149" i="8" s="1"/>
  <c r="J149" i="8" s="1"/>
  <c r="AE138" i="10"/>
  <c r="AG138" i="10" s="1"/>
  <c r="AF138" i="10"/>
  <c r="Y139" i="10" a="1"/>
  <c r="Y139" i="10" s="1"/>
  <c r="AC139" i="10" s="1"/>
  <c r="AD138" i="10"/>
  <c r="C150" i="8"/>
  <c r="F150" i="8" s="1"/>
  <c r="AA138" i="10"/>
  <c r="E150" i="8" s="1"/>
  <c r="S150" i="8" s="1"/>
  <c r="X138" i="10"/>
  <c r="B150" i="8" s="1"/>
  <c r="Z138" i="10"/>
  <c r="D150" i="8" s="1"/>
  <c r="T150" i="8" s="1"/>
  <c r="U145" i="8" a="1"/>
  <c r="U145" i="8" s="1"/>
  <c r="V145" i="8" s="1"/>
  <c r="P150" i="8" l="1"/>
  <c r="Q150" i="8" s="1"/>
  <c r="J150" i="8" s="1"/>
  <c r="X139" i="10"/>
  <c r="B151" i="8" s="1"/>
  <c r="AA139" i="10"/>
  <c r="E151" i="8" s="1"/>
  <c r="S151" i="8" s="1"/>
  <c r="AE139" i="10"/>
  <c r="AG139" i="10" s="1"/>
  <c r="AF139" i="10"/>
  <c r="AD139" i="10"/>
  <c r="C151" i="8"/>
  <c r="P151" i="8" s="1"/>
  <c r="Q151" i="8" s="1"/>
  <c r="Z139" i="10"/>
  <c r="D151" i="8" s="1"/>
  <c r="T151" i="8" s="1"/>
  <c r="Y140" i="10" a="1"/>
  <c r="Y140" i="10" s="1"/>
  <c r="AC140" i="10" s="1"/>
  <c r="U146" i="8" a="1"/>
  <c r="U146" i="8" s="1"/>
  <c r="V146" i="8" s="1"/>
  <c r="F151" i="8" l="1"/>
  <c r="J151" i="8"/>
  <c r="X140" i="10"/>
  <c r="B152" i="8" s="1"/>
  <c r="Z140" i="10"/>
  <c r="D152" i="8" s="1"/>
  <c r="T152" i="8" s="1"/>
  <c r="AE140" i="10"/>
  <c r="AG140" i="10" s="1"/>
  <c r="AF140" i="10"/>
  <c r="AD140" i="10"/>
  <c r="C152" i="8"/>
  <c r="F152" i="8" s="1"/>
  <c r="AA140" i="10"/>
  <c r="E152" i="8" s="1"/>
  <c r="S152" i="8" s="1"/>
  <c r="Y141" i="10" a="1"/>
  <c r="Y141" i="10" s="1"/>
  <c r="AC141" i="10" s="1"/>
  <c r="U147" i="8" a="1"/>
  <c r="U147" i="8" s="1"/>
  <c r="V147" i="8" s="1"/>
  <c r="P152" i="8" l="1"/>
  <c r="Q152" i="8" s="1"/>
  <c r="J152" i="8" s="1"/>
  <c r="AE141" i="10"/>
  <c r="AG141" i="10" s="1"/>
  <c r="AF141" i="10"/>
  <c r="AA141" i="10"/>
  <c r="E153" i="8" s="1"/>
  <c r="S153" i="8" s="1"/>
  <c r="X141" i="10"/>
  <c r="B153" i="8" s="1"/>
  <c r="AD141" i="10"/>
  <c r="C153" i="8"/>
  <c r="P153" i="8" s="1"/>
  <c r="Q153" i="8" s="1"/>
  <c r="Y142" i="10" a="1"/>
  <c r="Y142" i="10" s="1"/>
  <c r="AC142" i="10" s="1"/>
  <c r="Z141" i="10"/>
  <c r="D153" i="8" s="1"/>
  <c r="T153" i="8" s="1"/>
  <c r="U148" i="8" a="1"/>
  <c r="U148" i="8" s="1"/>
  <c r="V148" i="8" s="1"/>
  <c r="J153" i="8" l="1"/>
  <c r="Y143" i="10" a="1"/>
  <c r="Y143" i="10" s="1"/>
  <c r="AC143" i="10" s="1"/>
  <c r="AE142" i="10"/>
  <c r="AG142" i="10" s="1"/>
  <c r="AF142" i="10"/>
  <c r="C154" i="8"/>
  <c r="F154" i="8" s="1"/>
  <c r="Z142" i="10"/>
  <c r="D154" i="8" s="1"/>
  <c r="T154" i="8" s="1"/>
  <c r="AA142" i="10"/>
  <c r="E154" i="8" s="1"/>
  <c r="S154" i="8" s="1"/>
  <c r="F153" i="8"/>
  <c r="AD142" i="10"/>
  <c r="X142" i="10"/>
  <c r="B154" i="8" s="1"/>
  <c r="U149" i="8" a="1"/>
  <c r="U149" i="8" s="1"/>
  <c r="V149" i="8" s="1"/>
  <c r="P154" i="8" l="1"/>
  <c r="Q154" i="8" s="1"/>
  <c r="J154" i="8" s="1"/>
  <c r="C155" i="8"/>
  <c r="F155" i="8" s="1"/>
  <c r="Z143" i="10"/>
  <c r="D155" i="8" s="1"/>
  <c r="T155" i="8" s="1"/>
  <c r="AD143" i="10"/>
  <c r="AF143" i="10"/>
  <c r="AE143" i="10"/>
  <c r="AG143" i="10" s="1"/>
  <c r="X143" i="10"/>
  <c r="B155" i="8" s="1"/>
  <c r="Y144" i="10" a="1"/>
  <c r="Y144" i="10" s="1"/>
  <c r="AC144" i="10" s="1"/>
  <c r="AA143" i="10"/>
  <c r="E155" i="8" s="1"/>
  <c r="S155" i="8" s="1"/>
  <c r="U150" i="8" a="1"/>
  <c r="U150" i="8" s="1"/>
  <c r="V150" i="8" s="1"/>
  <c r="P155" i="8" l="1"/>
  <c r="Q155" i="8" s="1"/>
  <c r="J155" i="8" s="1"/>
  <c r="AF144" i="10"/>
  <c r="AE144" i="10"/>
  <c r="AG144" i="10" s="1"/>
  <c r="Z144" i="10"/>
  <c r="D156" i="8" s="1"/>
  <c r="T156" i="8" s="1"/>
  <c r="X144" i="10"/>
  <c r="B156" i="8" s="1"/>
  <c r="AD144" i="10"/>
  <c r="C156" i="8"/>
  <c r="F156" i="8" s="1"/>
  <c r="AA144" i="10"/>
  <c r="E156" i="8" s="1"/>
  <c r="S156" i="8" s="1"/>
  <c r="Y145" i="10" a="1"/>
  <c r="Y145" i="10" s="1"/>
  <c r="AC145" i="10" s="1"/>
  <c r="U151" i="8" a="1"/>
  <c r="U151" i="8" s="1"/>
  <c r="V151" i="8" s="1"/>
  <c r="P156" i="8" l="1"/>
  <c r="Q156" i="8" s="1"/>
  <c r="J156" i="8" s="1"/>
  <c r="AF145" i="10"/>
  <c r="AE145" i="10"/>
  <c r="AG145" i="10" s="1"/>
  <c r="X145" i="10"/>
  <c r="B157" i="8" s="1"/>
  <c r="AD145" i="10"/>
  <c r="C157" i="8"/>
  <c r="P157" i="8" s="1"/>
  <c r="Q157" i="8" s="1"/>
  <c r="AA145" i="10"/>
  <c r="E157" i="8" s="1"/>
  <c r="S157" i="8" s="1"/>
  <c r="Y146" i="10" a="1"/>
  <c r="Y146" i="10" s="1"/>
  <c r="AC146" i="10" s="1"/>
  <c r="Z145" i="10"/>
  <c r="D157" i="8" s="1"/>
  <c r="T157" i="8" s="1"/>
  <c r="U152" i="8" a="1"/>
  <c r="U152" i="8" s="1"/>
  <c r="V152" i="8" s="1"/>
  <c r="F157" i="8" l="1"/>
  <c r="J157" i="8"/>
  <c r="X146" i="10"/>
  <c r="B158" i="8" s="1"/>
  <c r="Y147" i="10" a="1"/>
  <c r="Y147" i="10" s="1"/>
  <c r="AC147" i="10" s="1"/>
  <c r="AE146" i="10"/>
  <c r="AG146" i="10" s="1"/>
  <c r="C158" i="8"/>
  <c r="P158" i="8" s="1"/>
  <c r="Q158" i="8" s="1"/>
  <c r="AF146" i="10"/>
  <c r="AD146" i="10"/>
  <c r="Z146" i="10"/>
  <c r="D158" i="8" s="1"/>
  <c r="T158" i="8" s="1"/>
  <c r="AA146" i="10"/>
  <c r="E158" i="8" s="1"/>
  <c r="S158" i="8" s="1"/>
  <c r="U153" i="8" a="1"/>
  <c r="U153" i="8" s="1"/>
  <c r="V153" i="8" s="1"/>
  <c r="F158" i="8" l="1"/>
  <c r="X147" i="10"/>
  <c r="B159" i="8" s="1"/>
  <c r="AD147" i="10"/>
  <c r="AA147" i="10"/>
  <c r="E159" i="8" s="1"/>
  <c r="S159" i="8" s="1"/>
  <c r="AE147" i="10"/>
  <c r="AG147" i="10" s="1"/>
  <c r="AF147" i="10"/>
  <c r="C159" i="8"/>
  <c r="P159" i="8" s="1"/>
  <c r="Q159" i="8" s="1"/>
  <c r="Z147" i="10"/>
  <c r="D159" i="8" s="1"/>
  <c r="T159" i="8" s="1"/>
  <c r="Y148" i="10" a="1"/>
  <c r="Y148" i="10" s="1"/>
  <c r="AC148" i="10" s="1"/>
  <c r="J158" i="8"/>
  <c r="U154" i="8" a="1"/>
  <c r="U154" i="8" s="1"/>
  <c r="V154" i="8" s="1"/>
  <c r="J159" i="8" l="1"/>
  <c r="AE148" i="10"/>
  <c r="AG148" i="10" s="1"/>
  <c r="AF148" i="10"/>
  <c r="C160" i="8"/>
  <c r="P160" i="8" s="1"/>
  <c r="Q160" i="8" s="1"/>
  <c r="AA148" i="10"/>
  <c r="E160" i="8" s="1"/>
  <c r="S160" i="8" s="1"/>
  <c r="AD148" i="10"/>
  <c r="Z148" i="10"/>
  <c r="D160" i="8" s="1"/>
  <c r="T160" i="8" s="1"/>
  <c r="Y149" i="10" a="1"/>
  <c r="Y149" i="10" s="1"/>
  <c r="AC149" i="10" s="1"/>
  <c r="F159" i="8"/>
  <c r="X148" i="10"/>
  <c r="B160" i="8" s="1"/>
  <c r="U155" i="8" a="1"/>
  <c r="U155" i="8" s="1"/>
  <c r="V155" i="8" s="1"/>
  <c r="F160" i="8" l="1"/>
  <c r="X149" i="10"/>
  <c r="B161" i="8" s="1"/>
  <c r="AF149" i="10"/>
  <c r="AE149" i="10"/>
  <c r="AG149" i="10" s="1"/>
  <c r="AD149" i="10"/>
  <c r="C161" i="8"/>
  <c r="P161" i="8" s="1"/>
  <c r="Q161" i="8" s="1"/>
  <c r="Z149" i="10"/>
  <c r="D161" i="8" s="1"/>
  <c r="T161" i="8" s="1"/>
  <c r="Y150" i="10" a="1"/>
  <c r="Y150" i="10" s="1"/>
  <c r="AC150" i="10" s="1"/>
  <c r="AA149" i="10"/>
  <c r="E161" i="8" s="1"/>
  <c r="S161" i="8" s="1"/>
  <c r="J160" i="8"/>
  <c r="U156" i="8" a="1"/>
  <c r="U156" i="8" s="1"/>
  <c r="V156" i="8" s="1"/>
  <c r="F161" i="8" l="1"/>
  <c r="AF150" i="10"/>
  <c r="C162" i="8"/>
  <c r="P162" i="8" s="1"/>
  <c r="Q162" i="8" s="1"/>
  <c r="Z150" i="10"/>
  <c r="D162" i="8" s="1"/>
  <c r="T162" i="8" s="1"/>
  <c r="AA150" i="10"/>
  <c r="E162" i="8" s="1"/>
  <c r="S162" i="8" s="1"/>
  <c r="AE150" i="10"/>
  <c r="AG150" i="10" s="1"/>
  <c r="AD150" i="10"/>
  <c r="Y151" i="10" a="1"/>
  <c r="Y151" i="10" s="1"/>
  <c r="AC151" i="10" s="1"/>
  <c r="X150" i="10"/>
  <c r="B162" i="8" s="1"/>
  <c r="J161" i="8"/>
  <c r="U157" i="8" a="1"/>
  <c r="U157" i="8" s="1"/>
  <c r="V157" i="8" s="1"/>
  <c r="F162" i="8" l="1"/>
  <c r="C163" i="8"/>
  <c r="F163" i="8" s="1"/>
  <c r="Y152" i="10" a="1"/>
  <c r="Y152" i="10" s="1"/>
  <c r="AC152" i="10" s="1"/>
  <c r="Z151" i="10"/>
  <c r="D163" i="8" s="1"/>
  <c r="T163" i="8" s="1"/>
  <c r="J162" i="8"/>
  <c r="AF151" i="10"/>
  <c r="AE151" i="10"/>
  <c r="AG151" i="10" s="1"/>
  <c r="X151" i="10"/>
  <c r="B163" i="8" s="1"/>
  <c r="AA151" i="10"/>
  <c r="E163" i="8" s="1"/>
  <c r="S163" i="8" s="1"/>
  <c r="AD151" i="10"/>
  <c r="P163" i="8"/>
  <c r="Q163" i="8" s="1"/>
  <c r="U158" i="8" a="1"/>
  <c r="U158" i="8" s="1"/>
  <c r="V158" i="8" s="1"/>
  <c r="C164" i="8" l="1"/>
  <c r="P164" i="8" s="1"/>
  <c r="Q164" i="8" s="1"/>
  <c r="Z152" i="10"/>
  <c r="D164" i="8" s="1"/>
  <c r="T164" i="8" s="1"/>
  <c r="AF152" i="10"/>
  <c r="AE152" i="10"/>
  <c r="AG152" i="10" s="1"/>
  <c r="Y153" i="10" a="1"/>
  <c r="Y153" i="10" s="1"/>
  <c r="AC153" i="10" s="1"/>
  <c r="AA152" i="10"/>
  <c r="E164" i="8" s="1"/>
  <c r="S164" i="8" s="1"/>
  <c r="X152" i="10"/>
  <c r="B164" i="8" s="1"/>
  <c r="J163" i="8"/>
  <c r="AD152" i="10"/>
  <c r="U159" i="8" a="1"/>
  <c r="U159" i="8" s="1"/>
  <c r="V159" i="8" s="1"/>
  <c r="J164" i="8" l="1"/>
  <c r="F164" i="8"/>
  <c r="AF153" i="10"/>
  <c r="C165" i="8"/>
  <c r="P165" i="8" s="1"/>
  <c r="Q165" i="8" s="1"/>
  <c r="Y154" i="10" a="1"/>
  <c r="Y154" i="10" s="1"/>
  <c r="AC154" i="10" s="1"/>
  <c r="Z153" i="10"/>
  <c r="D165" i="8" s="1"/>
  <c r="T165" i="8" s="1"/>
  <c r="AA153" i="10"/>
  <c r="E165" i="8" s="1"/>
  <c r="S165" i="8" s="1"/>
  <c r="X153" i="10"/>
  <c r="B165" i="8" s="1"/>
  <c r="AE153" i="10"/>
  <c r="AG153" i="10" s="1"/>
  <c r="AD153" i="10"/>
  <c r="U160" i="8" a="1"/>
  <c r="U160" i="8" s="1"/>
  <c r="V160" i="8" s="1"/>
  <c r="F165" i="8" l="1"/>
  <c r="Y155" i="10" a="1"/>
  <c r="Y155" i="10" s="1"/>
  <c r="AC155" i="10" s="1"/>
  <c r="X154" i="10"/>
  <c r="B166" i="8" s="1"/>
  <c r="AF154" i="10"/>
  <c r="AE154" i="10"/>
  <c r="AG154" i="10" s="1"/>
  <c r="AD154" i="10"/>
  <c r="C166" i="8"/>
  <c r="F166" i="8" s="1"/>
  <c r="AA154" i="10"/>
  <c r="E166" i="8" s="1"/>
  <c r="S166" i="8" s="1"/>
  <c r="Z154" i="10"/>
  <c r="D166" i="8" s="1"/>
  <c r="T166" i="8" s="1"/>
  <c r="J165" i="8"/>
  <c r="U161" i="8" a="1"/>
  <c r="U161" i="8" s="1"/>
  <c r="V161" i="8" s="1"/>
  <c r="P166" i="8" l="1"/>
  <c r="Q166" i="8" s="1"/>
  <c r="J166" i="8" s="1"/>
  <c r="AD155" i="10"/>
  <c r="AF155" i="10"/>
  <c r="C167" i="8"/>
  <c r="P167" i="8" s="1"/>
  <c r="Q167" i="8" s="1"/>
  <c r="Y156" i="10" a="1"/>
  <c r="Y156" i="10" s="1"/>
  <c r="AC156" i="10" s="1"/>
  <c r="Z155" i="10"/>
  <c r="D167" i="8" s="1"/>
  <c r="T167" i="8" s="1"/>
  <c r="AE155" i="10"/>
  <c r="AG155" i="10" s="1"/>
  <c r="AA155" i="10"/>
  <c r="E167" i="8" s="1"/>
  <c r="S167" i="8" s="1"/>
  <c r="X155" i="10"/>
  <c r="B167" i="8" s="1"/>
  <c r="U162" i="8" a="1"/>
  <c r="U162" i="8" s="1"/>
  <c r="V162" i="8" s="1"/>
  <c r="F167" i="8" l="1"/>
  <c r="AF156" i="10"/>
  <c r="AE156" i="10"/>
  <c r="AG156" i="10" s="1"/>
  <c r="C168" i="8"/>
  <c r="P168" i="8" s="1"/>
  <c r="Q168" i="8" s="1"/>
  <c r="Y157" i="10" a="1"/>
  <c r="Y157" i="10" s="1"/>
  <c r="AC157" i="10" s="1"/>
  <c r="Z156" i="10"/>
  <c r="D168" i="8" s="1"/>
  <c r="T168" i="8" s="1"/>
  <c r="AA156" i="10"/>
  <c r="E168" i="8" s="1"/>
  <c r="S168" i="8" s="1"/>
  <c r="X156" i="10"/>
  <c r="B168" i="8" s="1"/>
  <c r="J167" i="8"/>
  <c r="AD156" i="10"/>
  <c r="U163" i="8" a="1"/>
  <c r="U163" i="8" s="1"/>
  <c r="V163" i="8" s="1"/>
  <c r="J168" i="8" l="1"/>
  <c r="AF157" i="10"/>
  <c r="AE157" i="10"/>
  <c r="AG157" i="10" s="1"/>
  <c r="C169" i="8"/>
  <c r="P169" i="8" s="1"/>
  <c r="Q169" i="8" s="1"/>
  <c r="Y158" i="10" a="1"/>
  <c r="Y158" i="10" s="1"/>
  <c r="AC158" i="10" s="1"/>
  <c r="AA157" i="10"/>
  <c r="E169" i="8" s="1"/>
  <c r="S169" i="8" s="1"/>
  <c r="X157" i="10"/>
  <c r="B169" i="8" s="1"/>
  <c r="F168" i="8"/>
  <c r="Z157" i="10"/>
  <c r="D169" i="8" s="1"/>
  <c r="T169" i="8" s="1"/>
  <c r="AD157" i="10"/>
  <c r="U164" i="8" a="1"/>
  <c r="U164" i="8" s="1"/>
  <c r="V164" i="8" s="1"/>
  <c r="F169" i="8" l="1"/>
  <c r="Y159" i="10" a="1"/>
  <c r="Y159" i="10" s="1"/>
  <c r="AC159" i="10" s="1"/>
  <c r="AA158" i="10"/>
  <c r="E170" i="8" s="1"/>
  <c r="S170" i="8" s="1"/>
  <c r="AD158" i="10"/>
  <c r="AF158" i="10"/>
  <c r="C170" i="8"/>
  <c r="F170" i="8" s="1"/>
  <c r="X158" i="10"/>
  <c r="B170" i="8" s="1"/>
  <c r="Z158" i="10"/>
  <c r="D170" i="8" s="1"/>
  <c r="T170" i="8" s="1"/>
  <c r="J169" i="8"/>
  <c r="AE158" i="10"/>
  <c r="AG158" i="10" s="1"/>
  <c r="U165" i="8" a="1"/>
  <c r="U165" i="8" s="1"/>
  <c r="V165" i="8" s="1"/>
  <c r="P170" i="8" l="1"/>
  <c r="Q170" i="8" s="1"/>
  <c r="J170" i="8" s="1"/>
  <c r="AD159" i="10"/>
  <c r="C171" i="8"/>
  <c r="P171" i="8" s="1"/>
  <c r="Q171" i="8" s="1"/>
  <c r="Y160" i="10" a="1"/>
  <c r="Y160" i="10" s="1"/>
  <c r="AC160" i="10" s="1"/>
  <c r="Z159" i="10"/>
  <c r="D171" i="8" s="1"/>
  <c r="T171" i="8" s="1"/>
  <c r="X159" i="10"/>
  <c r="B171" i="8" s="1"/>
  <c r="AF159" i="10"/>
  <c r="AE159" i="10"/>
  <c r="AG159" i="10" s="1"/>
  <c r="AA159" i="10"/>
  <c r="E171" i="8" s="1"/>
  <c r="S171" i="8" s="1"/>
  <c r="U166" i="8" a="1"/>
  <c r="U166" i="8" s="1"/>
  <c r="V166" i="8" s="1"/>
  <c r="F171" i="8" l="1"/>
  <c r="Z160" i="10"/>
  <c r="D172" i="8" s="1"/>
  <c r="T172" i="8" s="1"/>
  <c r="AA160" i="10"/>
  <c r="E172" i="8" s="1"/>
  <c r="S172" i="8" s="1"/>
  <c r="AF160" i="10"/>
  <c r="AE160" i="10"/>
  <c r="AG160" i="10" s="1"/>
  <c r="C172" i="8"/>
  <c r="P172" i="8" s="1"/>
  <c r="Q172" i="8" s="1"/>
  <c r="X160" i="10"/>
  <c r="B172" i="8" s="1"/>
  <c r="J171" i="8"/>
  <c r="Y161" i="10" a="1"/>
  <c r="Y161" i="10" s="1"/>
  <c r="AC161" i="10" s="1"/>
  <c r="AD160" i="10"/>
  <c r="U167" i="8" a="1"/>
  <c r="U167" i="8" s="1"/>
  <c r="V167" i="8" s="1"/>
  <c r="J172" i="8" l="1"/>
  <c r="F172" i="8"/>
  <c r="Z161" i="10"/>
  <c r="D173" i="8" s="1"/>
  <c r="T173" i="8" s="1"/>
  <c r="AD161" i="10"/>
  <c r="AE161" i="10"/>
  <c r="AG161" i="10" s="1"/>
  <c r="C173" i="8"/>
  <c r="F173" i="8" s="1"/>
  <c r="Y162" i="10" a="1"/>
  <c r="Y162" i="10" s="1"/>
  <c r="AC162" i="10" s="1"/>
  <c r="AA161" i="10"/>
  <c r="E173" i="8" s="1"/>
  <c r="S173" i="8" s="1"/>
  <c r="X161" i="10"/>
  <c r="B173" i="8" s="1"/>
  <c r="AF161" i="10"/>
  <c r="U168" i="8" a="1"/>
  <c r="U168" i="8" s="1"/>
  <c r="V168" i="8" s="1"/>
  <c r="P173" i="8" l="1"/>
  <c r="Q173" i="8" s="1"/>
  <c r="J173" i="8" s="1"/>
  <c r="AF162" i="10"/>
  <c r="C174" i="8"/>
  <c r="P174" i="8" s="1"/>
  <c r="Q174" i="8" s="1"/>
  <c r="X162" i="10"/>
  <c r="B174" i="8" s="1"/>
  <c r="Z162" i="10"/>
  <c r="D174" i="8" s="1"/>
  <c r="T174" i="8" s="1"/>
  <c r="AA162" i="10"/>
  <c r="E174" i="8" s="1"/>
  <c r="S174" i="8" s="1"/>
  <c r="AE162" i="10"/>
  <c r="AG162" i="10" s="1"/>
  <c r="AD162" i="10"/>
  <c r="Y163" i="10" a="1"/>
  <c r="Y163" i="10" s="1"/>
  <c r="AC163" i="10" s="1"/>
  <c r="U169" i="8" a="1"/>
  <c r="U169" i="8" s="1"/>
  <c r="V169" i="8" s="1"/>
  <c r="F174" i="8" l="1"/>
  <c r="J174" i="8"/>
  <c r="AE163" i="10"/>
  <c r="AG163" i="10" s="1"/>
  <c r="AF163" i="10"/>
  <c r="C175" i="8"/>
  <c r="P175" i="8" s="1"/>
  <c r="Q175" i="8" s="1"/>
  <c r="AD163" i="10"/>
  <c r="Y164" i="10" a="1"/>
  <c r="Y164" i="10" s="1"/>
  <c r="AC164" i="10" s="1"/>
  <c r="AA163" i="10"/>
  <c r="E175" i="8" s="1"/>
  <c r="S175" i="8" s="1"/>
  <c r="Z163" i="10"/>
  <c r="D175" i="8" s="1"/>
  <c r="T175" i="8" s="1"/>
  <c r="X163" i="10"/>
  <c r="B175" i="8" s="1"/>
  <c r="U170" i="8" a="1"/>
  <c r="U170" i="8" s="1"/>
  <c r="V170" i="8" s="1"/>
  <c r="J175" i="8" l="1"/>
  <c r="F175" i="8"/>
  <c r="AE164" i="10"/>
  <c r="AG164" i="10" s="1"/>
  <c r="AA164" i="10"/>
  <c r="E176" i="8" s="1"/>
  <c r="S176" i="8" s="1"/>
  <c r="Z164" i="10"/>
  <c r="D176" i="8" s="1"/>
  <c r="T176" i="8" s="1"/>
  <c r="AD164" i="10"/>
  <c r="AF164" i="10"/>
  <c r="Y165" i="10" a="1"/>
  <c r="Y165" i="10" s="1"/>
  <c r="AC165" i="10" s="1"/>
  <c r="C176" i="8"/>
  <c r="F176" i="8" s="1"/>
  <c r="X164" i="10"/>
  <c r="B176" i="8" s="1"/>
  <c r="U171" i="8" a="1"/>
  <c r="U171" i="8" s="1"/>
  <c r="V171" i="8" s="1"/>
  <c r="P176" i="8" l="1"/>
  <c r="Q176" i="8" s="1"/>
  <c r="J176" i="8" s="1"/>
  <c r="Z165" i="10"/>
  <c r="D177" i="8" s="1"/>
  <c r="T177" i="8" s="1"/>
  <c r="AA165" i="10"/>
  <c r="E177" i="8" s="1"/>
  <c r="S177" i="8" s="1"/>
  <c r="X165" i="10"/>
  <c r="B177" i="8" s="1"/>
  <c r="AF165" i="10"/>
  <c r="AE165" i="10"/>
  <c r="AG165" i="10" s="1"/>
  <c r="AD165" i="10"/>
  <c r="C177" i="8"/>
  <c r="F177" i="8" s="1"/>
  <c r="Y166" i="10" a="1"/>
  <c r="Y166" i="10" s="1"/>
  <c r="AC166" i="10" s="1"/>
  <c r="U172" i="8" a="1"/>
  <c r="U172" i="8" s="1"/>
  <c r="V172" i="8" s="1"/>
  <c r="P177" i="8" l="1"/>
  <c r="Q177" i="8" s="1"/>
  <c r="J177" i="8" s="1"/>
  <c r="C178" i="8"/>
  <c r="F178" i="8" s="1"/>
  <c r="AA166" i="10"/>
  <c r="E178" i="8" s="1"/>
  <c r="S178" i="8" s="1"/>
  <c r="Z166" i="10"/>
  <c r="D178" i="8" s="1"/>
  <c r="T178" i="8" s="1"/>
  <c r="X166" i="10"/>
  <c r="B178" i="8" s="1"/>
  <c r="AE166" i="10"/>
  <c r="AG166" i="10" s="1"/>
  <c r="AD166" i="10"/>
  <c r="AF166" i="10"/>
  <c r="Y167" i="10" a="1"/>
  <c r="Y167" i="10" s="1"/>
  <c r="AC167" i="10" s="1"/>
  <c r="U173" i="8" a="1"/>
  <c r="U173" i="8" s="1"/>
  <c r="V173" i="8" s="1"/>
  <c r="P178" i="8" l="1"/>
  <c r="Q178" i="8" s="1"/>
  <c r="J178" i="8" s="1"/>
  <c r="AF167" i="10"/>
  <c r="AA167" i="10"/>
  <c r="E179" i="8" s="1"/>
  <c r="S179" i="8" s="1"/>
  <c r="AD167" i="10"/>
  <c r="AE167" i="10"/>
  <c r="AG167" i="10" s="1"/>
  <c r="Y168" i="10" a="1"/>
  <c r="Y168" i="10" s="1"/>
  <c r="AC168" i="10" s="1"/>
  <c r="C179" i="8"/>
  <c r="P179" i="8" s="1"/>
  <c r="Q179" i="8" s="1"/>
  <c r="Z167" i="10"/>
  <c r="D179" i="8" s="1"/>
  <c r="T179" i="8" s="1"/>
  <c r="X167" i="10"/>
  <c r="B179" i="8" s="1"/>
  <c r="U174" i="8" a="1"/>
  <c r="U174" i="8" s="1"/>
  <c r="V174" i="8" s="1"/>
  <c r="J179" i="8" l="1"/>
  <c r="F179" i="8"/>
  <c r="X168" i="10"/>
  <c r="B180" i="8" s="1"/>
  <c r="Z168" i="10"/>
  <c r="D180" i="8" s="1"/>
  <c r="T180" i="8" s="1"/>
  <c r="AD168" i="10"/>
  <c r="AF168" i="10"/>
  <c r="AE168" i="10"/>
  <c r="AG168" i="10" s="1"/>
  <c r="C180" i="8"/>
  <c r="P180" i="8" s="1"/>
  <c r="Q180" i="8" s="1"/>
  <c r="Y169" i="10" a="1"/>
  <c r="Y169" i="10" s="1"/>
  <c r="AC169" i="10" s="1"/>
  <c r="AA168" i="10"/>
  <c r="E180" i="8" s="1"/>
  <c r="S180" i="8" s="1"/>
  <c r="U175" i="8" a="1"/>
  <c r="U175" i="8" s="1"/>
  <c r="V175" i="8" s="1"/>
  <c r="J180" i="8" l="1"/>
  <c r="F180" i="8"/>
  <c r="C181" i="8"/>
  <c r="F181" i="8" s="1"/>
  <c r="Z169" i="10"/>
  <c r="D181" i="8" s="1"/>
  <c r="T181" i="8" s="1"/>
  <c r="AA169" i="10"/>
  <c r="E181" i="8" s="1"/>
  <c r="S181" i="8" s="1"/>
  <c r="X169" i="10"/>
  <c r="B181" i="8" s="1"/>
  <c r="AD169" i="10"/>
  <c r="AF169" i="10"/>
  <c r="AE169" i="10"/>
  <c r="AG169" i="10" s="1"/>
  <c r="Y170" i="10" a="1"/>
  <c r="Y170" i="10" s="1"/>
  <c r="AC170" i="10" s="1"/>
  <c r="U176" i="8" a="1"/>
  <c r="U176" i="8" s="1"/>
  <c r="V176" i="8" s="1"/>
  <c r="P181" i="8" l="1"/>
  <c r="Q181" i="8" s="1"/>
  <c r="J181" i="8" s="1"/>
  <c r="AE170" i="10"/>
  <c r="AG170" i="10" s="1"/>
  <c r="AD170" i="10"/>
  <c r="X170" i="10"/>
  <c r="B182" i="8" s="1"/>
  <c r="AA170" i="10"/>
  <c r="E182" i="8" s="1"/>
  <c r="S182" i="8" s="1"/>
  <c r="AF170" i="10"/>
  <c r="C182" i="8"/>
  <c r="P182" i="8" s="1"/>
  <c r="Q182" i="8" s="1"/>
  <c r="Y171" i="10" a="1"/>
  <c r="Y171" i="10" s="1"/>
  <c r="AC171" i="10" s="1"/>
  <c r="Z170" i="10"/>
  <c r="D182" i="8" s="1"/>
  <c r="T182" i="8" s="1"/>
  <c r="U177" i="8" a="1"/>
  <c r="U177" i="8" s="1"/>
  <c r="V177" i="8" s="1"/>
  <c r="J182" i="8" l="1"/>
  <c r="F182" i="8"/>
  <c r="AF171" i="10"/>
  <c r="C183" i="8"/>
  <c r="P183" i="8" s="1"/>
  <c r="Q183" i="8" s="1"/>
  <c r="Y172" i="10" a="1"/>
  <c r="Y172" i="10" s="1"/>
  <c r="AC172" i="10" s="1"/>
  <c r="AE171" i="10"/>
  <c r="AG171" i="10" s="1"/>
  <c r="AA171" i="10"/>
  <c r="E183" i="8" s="1"/>
  <c r="S183" i="8" s="1"/>
  <c r="Z171" i="10"/>
  <c r="D183" i="8" s="1"/>
  <c r="T183" i="8" s="1"/>
  <c r="X171" i="10"/>
  <c r="B183" i="8" s="1"/>
  <c r="AD171" i="10"/>
  <c r="U178" i="8" a="1"/>
  <c r="U178" i="8" s="1"/>
  <c r="V178" i="8" s="1"/>
  <c r="F183" i="8" l="1"/>
  <c r="Y173" i="10" a="1"/>
  <c r="Y173" i="10" s="1"/>
  <c r="AC173" i="10" s="1"/>
  <c r="AE172" i="10"/>
  <c r="AG172" i="10" s="1"/>
  <c r="AA172" i="10"/>
  <c r="E184" i="8" s="1"/>
  <c r="S184" i="8" s="1"/>
  <c r="AD172" i="10"/>
  <c r="AF172" i="10"/>
  <c r="C184" i="8"/>
  <c r="F184" i="8" s="1"/>
  <c r="X172" i="10"/>
  <c r="B184" i="8" s="1"/>
  <c r="Z172" i="10"/>
  <c r="D184" i="8" s="1"/>
  <c r="T184" i="8" s="1"/>
  <c r="J183" i="8"/>
  <c r="U179" i="8" a="1"/>
  <c r="U179" i="8" s="1"/>
  <c r="V179" i="8" s="1"/>
  <c r="P184" i="8" l="1"/>
  <c r="Q184" i="8" s="1"/>
  <c r="J184" i="8" s="1"/>
  <c r="AA173" i="10"/>
  <c r="E185" i="8" s="1"/>
  <c r="S185" i="8" s="1"/>
  <c r="Z173" i="10"/>
  <c r="D185" i="8" s="1"/>
  <c r="T185" i="8" s="1"/>
  <c r="X173" i="10"/>
  <c r="B185" i="8" s="1"/>
  <c r="AD173" i="10"/>
  <c r="AE173" i="10"/>
  <c r="AG173" i="10" s="1"/>
  <c r="AF173" i="10"/>
  <c r="C185" i="8"/>
  <c r="F185" i="8" s="1"/>
  <c r="Y174" i="10" a="1"/>
  <c r="Y174" i="10" s="1"/>
  <c r="AC174" i="10" s="1"/>
  <c r="U180" i="8" a="1"/>
  <c r="U180" i="8" s="1"/>
  <c r="V180" i="8" s="1"/>
  <c r="P185" i="8" l="1"/>
  <c r="Q185" i="8" s="1"/>
  <c r="J185" i="8" s="1"/>
  <c r="Z174" i="10"/>
  <c r="D186" i="8" s="1"/>
  <c r="T186" i="8" s="1"/>
  <c r="AE174" i="10"/>
  <c r="AG174" i="10" s="1"/>
  <c r="X174" i="10"/>
  <c r="B186" i="8" s="1"/>
  <c r="AD174" i="10"/>
  <c r="AF174" i="10"/>
  <c r="Y175" i="10" a="1"/>
  <c r="Y175" i="10" s="1"/>
  <c r="AC175" i="10" s="1"/>
  <c r="C186" i="8"/>
  <c r="P186" i="8" s="1"/>
  <c r="Q186" i="8" s="1"/>
  <c r="AA174" i="10"/>
  <c r="E186" i="8" s="1"/>
  <c r="S186" i="8" s="1"/>
  <c r="U181" i="8" a="1"/>
  <c r="U181" i="8" s="1"/>
  <c r="V181" i="8" s="1"/>
  <c r="F186" i="8" l="1"/>
  <c r="J186" i="8"/>
  <c r="Z175" i="10"/>
  <c r="D187" i="8" s="1"/>
  <c r="T187" i="8" s="1"/>
  <c r="AA175" i="10"/>
  <c r="E187" i="8" s="1"/>
  <c r="S187" i="8" s="1"/>
  <c r="AF175" i="10"/>
  <c r="X175" i="10"/>
  <c r="B187" i="8" s="1"/>
  <c r="AD175" i="10"/>
  <c r="AE175" i="10"/>
  <c r="AG175" i="10" s="1"/>
  <c r="C187" i="8"/>
  <c r="F187" i="8" s="1"/>
  <c r="Y176" i="10" a="1"/>
  <c r="Y176" i="10" s="1"/>
  <c r="AC176" i="10" s="1"/>
  <c r="U182" i="8" a="1"/>
  <c r="U182" i="8" s="1"/>
  <c r="V182" i="8" s="1"/>
  <c r="P187" i="8" l="1"/>
  <c r="Q187" i="8" s="1"/>
  <c r="J187" i="8" s="1"/>
  <c r="AD176" i="10"/>
  <c r="AF176" i="10"/>
  <c r="X176" i="10"/>
  <c r="B188" i="8" s="1"/>
  <c r="AA176" i="10"/>
  <c r="E188" i="8" s="1"/>
  <c r="S188" i="8" s="1"/>
  <c r="Z176" i="10"/>
  <c r="D188" i="8" s="1"/>
  <c r="T188" i="8" s="1"/>
  <c r="AE176" i="10"/>
  <c r="AG176" i="10" s="1"/>
  <c r="C188" i="8"/>
  <c r="P188" i="8" s="1"/>
  <c r="Q188" i="8" s="1"/>
  <c r="Y177" i="10" a="1"/>
  <c r="Y177" i="10" s="1"/>
  <c r="AC177" i="10" s="1"/>
  <c r="U183" i="8" a="1"/>
  <c r="U183" i="8" s="1"/>
  <c r="V183" i="8" s="1"/>
  <c r="J188" i="8" l="1"/>
  <c r="AE177" i="10"/>
  <c r="AG177" i="10" s="1"/>
  <c r="AF177" i="10"/>
  <c r="C189" i="8"/>
  <c r="P189" i="8" s="1"/>
  <c r="Q189" i="8" s="1"/>
  <c r="X177" i="10"/>
  <c r="B189" i="8" s="1"/>
  <c r="F188" i="8"/>
  <c r="Y178" i="10" a="1"/>
  <c r="Y178" i="10" s="1"/>
  <c r="AC178" i="10" s="1"/>
  <c r="Z177" i="10"/>
  <c r="D189" i="8" s="1"/>
  <c r="T189" i="8" s="1"/>
  <c r="AA177" i="10"/>
  <c r="E189" i="8" s="1"/>
  <c r="S189" i="8" s="1"/>
  <c r="AD177" i="10"/>
  <c r="U184" i="8" a="1"/>
  <c r="U184" i="8" s="1"/>
  <c r="V184" i="8" s="1"/>
  <c r="F189" i="8" l="1"/>
  <c r="AF178" i="10"/>
  <c r="AD178" i="10"/>
  <c r="Y179" i="10" a="1"/>
  <c r="Y179" i="10" s="1"/>
  <c r="AC179" i="10" s="1"/>
  <c r="X178" i="10"/>
  <c r="B190" i="8" s="1"/>
  <c r="AA178" i="10"/>
  <c r="E190" i="8" s="1"/>
  <c r="S190" i="8" s="1"/>
  <c r="Z178" i="10"/>
  <c r="D190" i="8" s="1"/>
  <c r="T190" i="8" s="1"/>
  <c r="J189" i="8"/>
  <c r="C190" i="8"/>
  <c r="P190" i="8" s="1"/>
  <c r="Q190" i="8" s="1"/>
  <c r="AE178" i="10"/>
  <c r="AG178" i="10" s="1"/>
  <c r="U185" i="8" a="1"/>
  <c r="U185" i="8" s="1"/>
  <c r="V185" i="8" s="1"/>
  <c r="J190" i="8" l="1"/>
  <c r="F190" i="8"/>
  <c r="C191" i="8"/>
  <c r="F191" i="8" s="1"/>
  <c r="X179" i="10"/>
  <c r="B191" i="8" s="1"/>
  <c r="AE179" i="10"/>
  <c r="AG179" i="10" s="1"/>
  <c r="AF179" i="10"/>
  <c r="Z179" i="10"/>
  <c r="D191" i="8" s="1"/>
  <c r="T191" i="8" s="1"/>
  <c r="AA179" i="10"/>
  <c r="E191" i="8" s="1"/>
  <c r="S191" i="8" s="1"/>
  <c r="Y180" i="10" a="1"/>
  <c r="Y180" i="10" s="1"/>
  <c r="AC180" i="10" s="1"/>
  <c r="AD179" i="10"/>
  <c r="P191" i="8"/>
  <c r="Q191" i="8" s="1"/>
  <c r="U186" i="8" a="1"/>
  <c r="U186" i="8" s="1"/>
  <c r="V186" i="8" s="1"/>
  <c r="X180" i="10" l="1"/>
  <c r="B192" i="8" s="1"/>
  <c r="AE180" i="10"/>
  <c r="AG180" i="10" s="1"/>
  <c r="Y181" i="10" a="1"/>
  <c r="Y181" i="10" s="1"/>
  <c r="AC181" i="10" s="1"/>
  <c r="AF180" i="10"/>
  <c r="AD180" i="10"/>
  <c r="C192" i="8"/>
  <c r="P192" i="8" s="1"/>
  <c r="Q192" i="8" s="1"/>
  <c r="Z180" i="10"/>
  <c r="D192" i="8" s="1"/>
  <c r="T192" i="8" s="1"/>
  <c r="AA180" i="10"/>
  <c r="E192" i="8" s="1"/>
  <c r="S192" i="8" s="1"/>
  <c r="J191" i="8"/>
  <c r="F192" i="8"/>
  <c r="U187" i="8" a="1"/>
  <c r="U187" i="8" s="1"/>
  <c r="V187" i="8" s="1"/>
  <c r="J192" i="8" l="1"/>
  <c r="AD181" i="10"/>
  <c r="AE181" i="10"/>
  <c r="AG181" i="10" s="1"/>
  <c r="C193" i="8"/>
  <c r="P193" i="8" s="1"/>
  <c r="Q193" i="8" s="1"/>
  <c r="Y182" i="10" a="1"/>
  <c r="Y182" i="10" s="1"/>
  <c r="AC182" i="10" s="1"/>
  <c r="Z181" i="10"/>
  <c r="D193" i="8" s="1"/>
  <c r="T193" i="8" s="1"/>
  <c r="AA181" i="10"/>
  <c r="E193" i="8" s="1"/>
  <c r="S193" i="8" s="1"/>
  <c r="X181" i="10"/>
  <c r="B193" i="8" s="1"/>
  <c r="AF181" i="10"/>
  <c r="U188" i="8" a="1"/>
  <c r="U188" i="8" s="1"/>
  <c r="V188" i="8" s="1"/>
  <c r="F193" i="8" l="1"/>
  <c r="AD182" i="10"/>
  <c r="AA182" i="10"/>
  <c r="E194" i="8" s="1"/>
  <c r="S194" i="8" s="1"/>
  <c r="X182" i="10"/>
  <c r="B194" i="8" s="1"/>
  <c r="AE182" i="10"/>
  <c r="AG182" i="10" s="1"/>
  <c r="AF182" i="10"/>
  <c r="Z182" i="10"/>
  <c r="D194" i="8" s="1"/>
  <c r="T194" i="8" s="1"/>
  <c r="C194" i="8"/>
  <c r="P194" i="8" s="1"/>
  <c r="Q194" i="8" s="1"/>
  <c r="Y183" i="10" a="1"/>
  <c r="Y183" i="10" s="1"/>
  <c r="AC183" i="10" s="1"/>
  <c r="J193" i="8"/>
  <c r="U189" i="8" a="1"/>
  <c r="U189" i="8" s="1"/>
  <c r="V189" i="8" s="1"/>
  <c r="F194" i="8" l="1"/>
  <c r="J194" i="8"/>
  <c r="X183" i="10"/>
  <c r="B195" i="8" s="1"/>
  <c r="AF183" i="10"/>
  <c r="AE183" i="10"/>
  <c r="AG183" i="10" s="1"/>
  <c r="Y184" i="10" a="1"/>
  <c r="Y184" i="10" s="1"/>
  <c r="AC184" i="10" s="1"/>
  <c r="Z183" i="10"/>
  <c r="D195" i="8" s="1"/>
  <c r="T195" i="8" s="1"/>
  <c r="AD183" i="10"/>
  <c r="C195" i="8"/>
  <c r="F195" i="8" s="1"/>
  <c r="AA183" i="10"/>
  <c r="E195" i="8" s="1"/>
  <c r="S195" i="8" s="1"/>
  <c r="U190" i="8" a="1"/>
  <c r="U190" i="8" s="1"/>
  <c r="V190" i="8" s="1"/>
  <c r="P195" i="8" l="1"/>
  <c r="Q195" i="8" s="1"/>
  <c r="J195" i="8" s="1"/>
  <c r="Z184" i="10"/>
  <c r="D196" i="8" s="1"/>
  <c r="T196" i="8" s="1"/>
  <c r="AD184" i="10"/>
  <c r="AF184" i="10"/>
  <c r="X184" i="10"/>
  <c r="B196" i="8" s="1"/>
  <c r="AE184" i="10"/>
  <c r="AG184" i="10" s="1"/>
  <c r="Y185" i="10" a="1"/>
  <c r="Y185" i="10" s="1"/>
  <c r="AC185" i="10" s="1"/>
  <c r="C196" i="8"/>
  <c r="F196" i="8" s="1"/>
  <c r="AA184" i="10"/>
  <c r="E196" i="8" s="1"/>
  <c r="S196" i="8" s="1"/>
  <c r="U191" i="8" a="1"/>
  <c r="U191" i="8" s="1"/>
  <c r="V191" i="8" s="1"/>
  <c r="P196" i="8" l="1"/>
  <c r="Q196" i="8" s="1"/>
  <c r="J196" i="8" s="1"/>
  <c r="AE185" i="10"/>
  <c r="AG185" i="10" s="1"/>
  <c r="AD185" i="10"/>
  <c r="C197" i="8"/>
  <c r="F197" i="8" s="1"/>
  <c r="Y186" i="10" a="1"/>
  <c r="Y186" i="10" s="1"/>
  <c r="AC186" i="10" s="1"/>
  <c r="AA185" i="10"/>
  <c r="E197" i="8" s="1"/>
  <c r="S197" i="8" s="1"/>
  <c r="Z185" i="10"/>
  <c r="D197" i="8" s="1"/>
  <c r="T197" i="8" s="1"/>
  <c r="AF185" i="10"/>
  <c r="X185" i="10"/>
  <c r="B197" i="8" s="1"/>
  <c r="U192" i="8" a="1"/>
  <c r="U192" i="8" s="1"/>
  <c r="V192" i="8" s="1"/>
  <c r="P197" i="8" l="1"/>
  <c r="Q197" i="8" s="1"/>
  <c r="J197" i="8" s="1"/>
  <c r="AE186" i="10"/>
  <c r="AG186" i="10" s="1"/>
  <c r="AA186" i="10"/>
  <c r="E198" i="8" s="1"/>
  <c r="S198" i="8" s="1"/>
  <c r="X186" i="10"/>
  <c r="B198" i="8" s="1"/>
  <c r="Z186" i="10"/>
  <c r="D198" i="8" s="1"/>
  <c r="T198" i="8" s="1"/>
  <c r="AF186" i="10"/>
  <c r="AD186" i="10"/>
  <c r="C198" i="8"/>
  <c r="P198" i="8" s="1"/>
  <c r="Q198" i="8" s="1"/>
  <c r="Y187" i="10" a="1"/>
  <c r="Y187" i="10" s="1"/>
  <c r="AC187" i="10" s="1"/>
  <c r="U193" i="8" a="1"/>
  <c r="U193" i="8" s="1"/>
  <c r="V193" i="8" s="1"/>
  <c r="F198" i="8" l="1"/>
  <c r="J198" i="8"/>
  <c r="AE187" i="10"/>
  <c r="AG187" i="10" s="1"/>
  <c r="Y188" i="10" a="1"/>
  <c r="Y188" i="10" s="1"/>
  <c r="AC188" i="10" s="1"/>
  <c r="AD187" i="10"/>
  <c r="AF187" i="10"/>
  <c r="C199" i="8"/>
  <c r="P199" i="8" s="1"/>
  <c r="Q199" i="8" s="1"/>
  <c r="AA187" i="10"/>
  <c r="E199" i="8" s="1"/>
  <c r="S199" i="8" s="1"/>
  <c r="X187" i="10"/>
  <c r="B199" i="8" s="1"/>
  <c r="Z187" i="10"/>
  <c r="D199" i="8" s="1"/>
  <c r="T199" i="8" s="1"/>
  <c r="U194" i="8" a="1"/>
  <c r="U194" i="8" s="1"/>
  <c r="V194" i="8" s="1"/>
  <c r="F199" i="8" l="1"/>
  <c r="Y189" i="10" a="1"/>
  <c r="Y189" i="10" s="1"/>
  <c r="AC189" i="10" s="1"/>
  <c r="AD188" i="10"/>
  <c r="AE188" i="10"/>
  <c r="AG188" i="10" s="1"/>
  <c r="C200" i="8"/>
  <c r="P200" i="8" s="1"/>
  <c r="Q200" i="8" s="1"/>
  <c r="Z188" i="10"/>
  <c r="D200" i="8" s="1"/>
  <c r="T200" i="8" s="1"/>
  <c r="X188" i="10"/>
  <c r="B200" i="8" s="1"/>
  <c r="J199" i="8"/>
  <c r="AF188" i="10"/>
  <c r="AA188" i="10"/>
  <c r="E200" i="8" s="1"/>
  <c r="S200" i="8" s="1"/>
  <c r="U195" i="8" a="1"/>
  <c r="U195" i="8" s="1"/>
  <c r="V195" i="8" s="1"/>
  <c r="F200" i="8" l="1"/>
  <c r="J200" i="8"/>
  <c r="AE189" i="10"/>
  <c r="AG189" i="10" s="1"/>
  <c r="AD189" i="10"/>
  <c r="Z189" i="10"/>
  <c r="D201" i="8" s="1"/>
  <c r="T201" i="8" s="1"/>
  <c r="AF189" i="10"/>
  <c r="C201" i="8"/>
  <c r="F201" i="8" s="1"/>
  <c r="AA189" i="10"/>
  <c r="E201" i="8" s="1"/>
  <c r="S201" i="8" s="1"/>
  <c r="X189" i="10"/>
  <c r="B201" i="8" s="1"/>
  <c r="Y190" i="10" a="1"/>
  <c r="Y190" i="10" s="1"/>
  <c r="AC190" i="10" s="1"/>
  <c r="P201" i="8"/>
  <c r="Q201" i="8" s="1"/>
  <c r="U196" i="8" a="1"/>
  <c r="U196" i="8" s="1"/>
  <c r="V196" i="8" s="1"/>
  <c r="J201" i="8" l="1"/>
  <c r="X190" i="10"/>
  <c r="B202" i="8" s="1"/>
  <c r="AE190" i="10"/>
  <c r="AG190" i="10" s="1"/>
  <c r="AD190" i="10"/>
  <c r="AF190" i="10"/>
  <c r="C202" i="8"/>
  <c r="P202" i="8" s="1"/>
  <c r="Q202" i="8" s="1"/>
  <c r="Y191" i="10" a="1"/>
  <c r="Y191" i="10" s="1"/>
  <c r="AC191" i="10" s="1"/>
  <c r="Z190" i="10"/>
  <c r="D202" i="8" s="1"/>
  <c r="T202" i="8" s="1"/>
  <c r="AA190" i="10"/>
  <c r="E202" i="8" s="1"/>
  <c r="S202" i="8" s="1"/>
  <c r="U197" i="8" a="1"/>
  <c r="U197" i="8" s="1"/>
  <c r="V197" i="8" s="1"/>
  <c r="F202" i="8" l="1"/>
  <c r="X191" i="10"/>
  <c r="B203" i="8" s="1"/>
  <c r="AD191" i="10"/>
  <c r="Y192" i="10" a="1"/>
  <c r="Y192" i="10" s="1"/>
  <c r="AC192" i="10" s="1"/>
  <c r="AF191" i="10"/>
  <c r="AE191" i="10"/>
  <c r="AG191" i="10" s="1"/>
  <c r="C203" i="8"/>
  <c r="P203" i="8" s="1"/>
  <c r="Q203" i="8" s="1"/>
  <c r="AA191" i="10"/>
  <c r="E203" i="8" s="1"/>
  <c r="S203" i="8" s="1"/>
  <c r="Z191" i="10"/>
  <c r="D203" i="8" s="1"/>
  <c r="T203" i="8" s="1"/>
  <c r="J202" i="8"/>
  <c r="U198" i="8" a="1"/>
  <c r="U198" i="8" s="1"/>
  <c r="V198" i="8" s="1"/>
  <c r="J203" i="8" l="1"/>
  <c r="F203" i="8"/>
  <c r="AA192" i="10"/>
  <c r="E204" i="8" s="1"/>
  <c r="S204" i="8" s="1"/>
  <c r="Z192" i="10"/>
  <c r="D204" i="8" s="1"/>
  <c r="T204" i="8" s="1"/>
  <c r="X192" i="10"/>
  <c r="B204" i="8" s="1"/>
  <c r="AD192" i="10"/>
  <c r="AF192" i="10"/>
  <c r="AE192" i="10"/>
  <c r="AG192" i="10" s="1"/>
  <c r="C204" i="8"/>
  <c r="P204" i="8" s="1"/>
  <c r="Q204" i="8" s="1"/>
  <c r="Y193" i="10" a="1"/>
  <c r="Y193" i="10" s="1"/>
  <c r="AC193" i="10" s="1"/>
  <c r="U199" i="8" a="1"/>
  <c r="U199" i="8" s="1"/>
  <c r="V199" i="8" s="1"/>
  <c r="J204" i="8" l="1"/>
  <c r="F204" i="8"/>
  <c r="AD193" i="10"/>
  <c r="AA193" i="10"/>
  <c r="E205" i="8" s="1"/>
  <c r="S205" i="8" s="1"/>
  <c r="Z193" i="10"/>
  <c r="D205" i="8" s="1"/>
  <c r="T205" i="8" s="1"/>
  <c r="AF193" i="10"/>
  <c r="AE193" i="10"/>
  <c r="AG193" i="10" s="1"/>
  <c r="C205" i="8"/>
  <c r="P205" i="8" s="1"/>
  <c r="Q205" i="8" s="1"/>
  <c r="Y194" i="10" a="1"/>
  <c r="Y194" i="10" s="1"/>
  <c r="AC194" i="10" s="1"/>
  <c r="X193" i="10"/>
  <c r="B205" i="8" s="1"/>
  <c r="U200" i="8" a="1"/>
  <c r="U200" i="8" s="1"/>
  <c r="V200" i="8" s="1"/>
  <c r="J205" i="8" l="1"/>
  <c r="AF194" i="10"/>
  <c r="AD194" i="10"/>
  <c r="AE194" i="10"/>
  <c r="AG194" i="10" s="1"/>
  <c r="C206" i="8"/>
  <c r="P206" i="8" s="1"/>
  <c r="Q206" i="8" s="1"/>
  <c r="Z194" i="10"/>
  <c r="D206" i="8" s="1"/>
  <c r="T206" i="8" s="1"/>
  <c r="F205" i="8"/>
  <c r="Y195" i="10" a="1"/>
  <c r="Y195" i="10" s="1"/>
  <c r="AC195" i="10" s="1"/>
  <c r="X194" i="10"/>
  <c r="B206" i="8" s="1"/>
  <c r="AA194" i="10"/>
  <c r="E206" i="8" s="1"/>
  <c r="S206" i="8" s="1"/>
  <c r="U201" i="8" a="1"/>
  <c r="U201" i="8" s="1"/>
  <c r="V201" i="8" s="1"/>
  <c r="J206" i="8" l="1"/>
  <c r="F206" i="8"/>
  <c r="AE195" i="10"/>
  <c r="AG195" i="10" s="1"/>
  <c r="AF195" i="10"/>
  <c r="C207" i="8"/>
  <c r="F207" i="8" s="1"/>
  <c r="Y196" i="10" a="1"/>
  <c r="Y196" i="10" s="1"/>
  <c r="AC196" i="10" s="1"/>
  <c r="X195" i="10"/>
  <c r="B207" i="8" s="1"/>
  <c r="AA195" i="10"/>
  <c r="E207" i="8" s="1"/>
  <c r="S207" i="8" s="1"/>
  <c r="Z195" i="10"/>
  <c r="D207" i="8" s="1"/>
  <c r="T207" i="8" s="1"/>
  <c r="AD195" i="10"/>
  <c r="U202" i="8" a="1"/>
  <c r="U202" i="8" s="1"/>
  <c r="V202" i="8" s="1"/>
  <c r="P207" i="8" l="1"/>
  <c r="Q207" i="8" s="1"/>
  <c r="J207" i="8" s="1"/>
  <c r="AD196" i="10"/>
  <c r="Y197" i="10" a="1"/>
  <c r="Y197" i="10" s="1"/>
  <c r="AC197" i="10" s="1"/>
  <c r="AE196" i="10"/>
  <c r="AG196" i="10" s="1"/>
  <c r="AF196" i="10"/>
  <c r="Z196" i="10"/>
  <c r="D208" i="8" s="1"/>
  <c r="T208" i="8" s="1"/>
  <c r="AA196" i="10"/>
  <c r="E208" i="8" s="1"/>
  <c r="S208" i="8" s="1"/>
  <c r="X196" i="10"/>
  <c r="B208" i="8" s="1"/>
  <c r="C208" i="8"/>
  <c r="P208" i="8" s="1"/>
  <c r="Q208" i="8" s="1"/>
  <c r="U203" i="8" a="1"/>
  <c r="U203" i="8" s="1"/>
  <c r="V203" i="8" s="1"/>
  <c r="J208" i="8" l="1"/>
  <c r="AA197" i="10"/>
  <c r="E209" i="8" s="1"/>
  <c r="S209" i="8" s="1"/>
  <c r="X197" i="10"/>
  <c r="B209" i="8" s="1"/>
  <c r="F208" i="8"/>
  <c r="AF197" i="10"/>
  <c r="AE197" i="10"/>
  <c r="AG197" i="10" s="1"/>
  <c r="AD197" i="10"/>
  <c r="C209" i="8"/>
  <c r="P209" i="8" s="1"/>
  <c r="Q209" i="8" s="1"/>
  <c r="Z197" i="10"/>
  <c r="D209" i="8" s="1"/>
  <c r="T209" i="8" s="1"/>
  <c r="Y198" i="10" a="1"/>
  <c r="Y198" i="10" s="1"/>
  <c r="AC198" i="10" s="1"/>
  <c r="U204" i="8" a="1"/>
  <c r="U204" i="8" s="1"/>
  <c r="V204" i="8" s="1"/>
  <c r="F209" i="8" l="1"/>
  <c r="AD198" i="10"/>
  <c r="AE198" i="10"/>
  <c r="AG198" i="10" s="1"/>
  <c r="AF198" i="10"/>
  <c r="Y199" i="10" a="1"/>
  <c r="Y199" i="10" s="1"/>
  <c r="AC199" i="10" s="1"/>
  <c r="C210" i="8"/>
  <c r="F210" i="8" s="1"/>
  <c r="Z198" i="10"/>
  <c r="D210" i="8" s="1"/>
  <c r="T210" i="8" s="1"/>
  <c r="AA198" i="10"/>
  <c r="E210" i="8" s="1"/>
  <c r="S210" i="8" s="1"/>
  <c r="X198" i="10"/>
  <c r="B210" i="8" s="1"/>
  <c r="J209" i="8"/>
  <c r="U205" i="8" a="1"/>
  <c r="U205" i="8" s="1"/>
  <c r="V205" i="8" s="1"/>
  <c r="P210" i="8" l="1"/>
  <c r="Q210" i="8" s="1"/>
  <c r="J210" i="8" s="1"/>
  <c r="C211" i="8"/>
  <c r="F211" i="8" s="1"/>
  <c r="AA199" i="10"/>
  <c r="E211" i="8" s="1"/>
  <c r="S211" i="8" s="1"/>
  <c r="AD199" i="10"/>
  <c r="AF199" i="10"/>
  <c r="AE199" i="10"/>
  <c r="AG199" i="10" s="1"/>
  <c r="Y200" i="10" a="1"/>
  <c r="Y200" i="10" s="1"/>
  <c r="AC200" i="10" s="1"/>
  <c r="X199" i="10"/>
  <c r="B211" i="8" s="1"/>
  <c r="Z199" i="10"/>
  <c r="D211" i="8" s="1"/>
  <c r="T211" i="8" s="1"/>
  <c r="U206" i="8" a="1"/>
  <c r="U206" i="8" s="1"/>
  <c r="V206" i="8" s="1"/>
  <c r="P211" i="8" l="1"/>
  <c r="Q211" i="8" s="1"/>
  <c r="Y201" i="10" a="1"/>
  <c r="Y201" i="10" s="1"/>
  <c r="AC201" i="10" s="1"/>
  <c r="AD200" i="10"/>
  <c r="AE200" i="10"/>
  <c r="AG200" i="10" s="1"/>
  <c r="AF200" i="10"/>
  <c r="C212" i="8"/>
  <c r="P212" i="8" s="1"/>
  <c r="Q212" i="8" s="1"/>
  <c r="AA200" i="10"/>
  <c r="E212" i="8" s="1"/>
  <c r="S212" i="8" s="1"/>
  <c r="Z200" i="10"/>
  <c r="D212" i="8" s="1"/>
  <c r="T212" i="8" s="1"/>
  <c r="X200" i="10"/>
  <c r="B212" i="8" s="1"/>
  <c r="J211" i="8"/>
  <c r="U207" i="8" a="1"/>
  <c r="U207" i="8" s="1"/>
  <c r="V207" i="8" s="1"/>
  <c r="J212" i="8" l="1"/>
  <c r="F212" i="8"/>
  <c r="Y202" i="10" a="1"/>
  <c r="Y202" i="10" s="1"/>
  <c r="AC202" i="10" s="1"/>
  <c r="AD201" i="10"/>
  <c r="AE201" i="10"/>
  <c r="AG201" i="10" s="1"/>
  <c r="Z201" i="10"/>
  <c r="D213" i="8" s="1"/>
  <c r="T213" i="8" s="1"/>
  <c r="AF201" i="10"/>
  <c r="C213" i="8"/>
  <c r="F213" i="8" s="1"/>
  <c r="AA201" i="10"/>
  <c r="E213" i="8" s="1"/>
  <c r="S213" i="8" s="1"/>
  <c r="X201" i="10"/>
  <c r="B213" i="8" s="1"/>
  <c r="U208" i="8" a="1"/>
  <c r="U208" i="8" s="1"/>
  <c r="V208" i="8" s="1"/>
  <c r="X202" i="10" l="1"/>
  <c r="B214" i="8" s="1"/>
  <c r="Y203" i="10" a="1"/>
  <c r="Y203" i="10" s="1"/>
  <c r="AC203" i="10" s="1"/>
  <c r="P213" i="8"/>
  <c r="Q213" i="8" s="1"/>
  <c r="J213" i="8" s="1"/>
  <c r="AE202" i="10"/>
  <c r="AG202" i="10" s="1"/>
  <c r="AF202" i="10"/>
  <c r="AD202" i="10"/>
  <c r="C214" i="8"/>
  <c r="P214" i="8" s="1"/>
  <c r="Q214" i="8" s="1"/>
  <c r="AA202" i="10"/>
  <c r="E214" i="8" s="1"/>
  <c r="S214" i="8" s="1"/>
  <c r="Z202" i="10"/>
  <c r="D214" i="8" s="1"/>
  <c r="T214" i="8" s="1"/>
  <c r="U209" i="8" a="1"/>
  <c r="U209" i="8" s="1"/>
  <c r="V209" i="8" s="1"/>
  <c r="F214" i="8" l="1"/>
  <c r="J214" i="8"/>
  <c r="AF203" i="10"/>
  <c r="X203" i="10"/>
  <c r="B215" i="8" s="1"/>
  <c r="AD203" i="10"/>
  <c r="AE203" i="10"/>
  <c r="AG203" i="10" s="1"/>
  <c r="C215" i="8"/>
  <c r="P215" i="8" s="1"/>
  <c r="Q215" i="8" s="1"/>
  <c r="AA203" i="10"/>
  <c r="E215" i="8" s="1"/>
  <c r="S215" i="8" s="1"/>
  <c r="Z203" i="10"/>
  <c r="D215" i="8" s="1"/>
  <c r="T215" i="8" s="1"/>
  <c r="Y204" i="10" a="1"/>
  <c r="Y204" i="10" s="1"/>
  <c r="AC204" i="10" s="1"/>
  <c r="U210" i="8" a="1"/>
  <c r="U210" i="8" s="1"/>
  <c r="V210" i="8" s="1"/>
  <c r="J215" i="8" l="1"/>
  <c r="Z204" i="10"/>
  <c r="D216" i="8" s="1"/>
  <c r="T216" i="8" s="1"/>
  <c r="AD204" i="10"/>
  <c r="AE204" i="10"/>
  <c r="AG204" i="10" s="1"/>
  <c r="AF204" i="10"/>
  <c r="C216" i="8"/>
  <c r="P216" i="8" s="1"/>
  <c r="Q216" i="8" s="1"/>
  <c r="AA204" i="10"/>
  <c r="E216" i="8" s="1"/>
  <c r="S216" i="8" s="1"/>
  <c r="Y205" i="10" a="1"/>
  <c r="Y205" i="10" s="1"/>
  <c r="AC205" i="10" s="1"/>
  <c r="F215" i="8"/>
  <c r="X204" i="10"/>
  <c r="B216" i="8" s="1"/>
  <c r="U211" i="8" a="1"/>
  <c r="U211" i="8" s="1"/>
  <c r="V211" i="8" s="1"/>
  <c r="F216" i="8" l="1"/>
  <c r="J216" i="8"/>
  <c r="X205" i="10"/>
  <c r="B217" i="8" s="1"/>
  <c r="AD205" i="10"/>
  <c r="AF205" i="10"/>
  <c r="AE205" i="10"/>
  <c r="AG205" i="10" s="1"/>
  <c r="C217" i="8"/>
  <c r="F217" i="8" s="1"/>
  <c r="Y206" i="10" a="1"/>
  <c r="Y206" i="10" s="1"/>
  <c r="AC206" i="10" s="1"/>
  <c r="Z205" i="10"/>
  <c r="D217" i="8" s="1"/>
  <c r="T217" i="8" s="1"/>
  <c r="AA205" i="10"/>
  <c r="E217" i="8" s="1"/>
  <c r="S217" i="8" s="1"/>
  <c r="U212" i="8" a="1"/>
  <c r="U212" i="8" s="1"/>
  <c r="V212" i="8" s="1"/>
  <c r="P217" i="8" l="1"/>
  <c r="Q217" i="8" s="1"/>
  <c r="J217" i="8" s="1"/>
  <c r="Y207" i="10" a="1"/>
  <c r="Y207" i="10" s="1"/>
  <c r="AC207" i="10" s="1"/>
  <c r="AA206" i="10"/>
  <c r="E218" i="8" s="1"/>
  <c r="S218" i="8" s="1"/>
  <c r="Z206" i="10"/>
  <c r="D218" i="8" s="1"/>
  <c r="T218" i="8" s="1"/>
  <c r="X206" i="10"/>
  <c r="B218" i="8" s="1"/>
  <c r="AD206" i="10"/>
  <c r="AE206" i="10"/>
  <c r="AG206" i="10" s="1"/>
  <c r="AF206" i="10"/>
  <c r="C218" i="8"/>
  <c r="P218" i="8" s="1"/>
  <c r="Q218" i="8" s="1"/>
  <c r="U213" i="8" a="1"/>
  <c r="U213" i="8" s="1"/>
  <c r="V213" i="8" s="1"/>
  <c r="F218" i="8" l="1"/>
  <c r="J218" i="8"/>
  <c r="X207" i="10"/>
  <c r="B219" i="8" s="1"/>
  <c r="AD207" i="10"/>
  <c r="AA207" i="10"/>
  <c r="E219" i="8" s="1"/>
  <c r="S219" i="8" s="1"/>
  <c r="Z207" i="10"/>
  <c r="D219" i="8" s="1"/>
  <c r="T219" i="8" s="1"/>
  <c r="AF207" i="10"/>
  <c r="AE207" i="10"/>
  <c r="AG207" i="10" s="1"/>
  <c r="C219" i="8"/>
  <c r="P219" i="8" s="1"/>
  <c r="Q219" i="8" s="1"/>
  <c r="Y208" i="10" a="1"/>
  <c r="Y208" i="10" s="1"/>
  <c r="AC208" i="10" s="1"/>
  <c r="U214" i="8" a="1"/>
  <c r="U214" i="8" s="1"/>
  <c r="V214" i="8" s="1"/>
  <c r="F219" i="8" l="1"/>
  <c r="J219" i="8"/>
  <c r="X208" i="10"/>
  <c r="B220" i="8" s="1"/>
  <c r="AA208" i="10"/>
  <c r="E220" i="8" s="1"/>
  <c r="S220" i="8" s="1"/>
  <c r="AD208" i="10"/>
  <c r="AE208" i="10"/>
  <c r="AG208" i="10" s="1"/>
  <c r="AF208" i="10"/>
  <c r="C220" i="8"/>
  <c r="F220" i="8" s="1"/>
  <c r="Y209" i="10" a="1"/>
  <c r="Y209" i="10" s="1"/>
  <c r="AC209" i="10" s="1"/>
  <c r="Z208" i="10"/>
  <c r="D220" i="8" s="1"/>
  <c r="T220" i="8" s="1"/>
  <c r="U215" i="8" a="1"/>
  <c r="U215" i="8" s="1"/>
  <c r="V215" i="8" s="1"/>
  <c r="P220" i="8" l="1"/>
  <c r="Q220" i="8" s="1"/>
  <c r="Y210" i="10" a="1"/>
  <c r="Y210" i="10" s="1"/>
  <c r="AC210" i="10" s="1"/>
  <c r="AD209" i="10"/>
  <c r="AF209" i="10"/>
  <c r="AE209" i="10"/>
  <c r="AG209" i="10" s="1"/>
  <c r="C221" i="8"/>
  <c r="P221" i="8" s="1"/>
  <c r="Q221" i="8" s="1"/>
  <c r="AA209" i="10"/>
  <c r="E221" i="8" s="1"/>
  <c r="S221" i="8" s="1"/>
  <c r="Z209" i="10"/>
  <c r="D221" i="8" s="1"/>
  <c r="T221" i="8" s="1"/>
  <c r="X209" i="10"/>
  <c r="B221" i="8" s="1"/>
  <c r="J220" i="8"/>
  <c r="U216" i="8" a="1"/>
  <c r="U216" i="8" s="1"/>
  <c r="V216" i="8" s="1"/>
  <c r="J221" i="8" l="1"/>
  <c r="AF210" i="10"/>
  <c r="AD210" i="10"/>
  <c r="Y211" i="10" a="1"/>
  <c r="Y211" i="10" s="1"/>
  <c r="AC211" i="10" s="1"/>
  <c r="AE210" i="10"/>
  <c r="AG210" i="10" s="1"/>
  <c r="C222" i="8"/>
  <c r="P222" i="8" s="1"/>
  <c r="Q222" i="8" s="1"/>
  <c r="Z210" i="10"/>
  <c r="D222" i="8" s="1"/>
  <c r="T222" i="8" s="1"/>
  <c r="X210" i="10"/>
  <c r="B222" i="8" s="1"/>
  <c r="F221" i="8"/>
  <c r="AA210" i="10"/>
  <c r="E222" i="8" s="1"/>
  <c r="S222" i="8" s="1"/>
  <c r="U217" i="8" a="1"/>
  <c r="U217" i="8" s="1"/>
  <c r="V217" i="8" s="1"/>
  <c r="J222" i="8" l="1"/>
  <c r="F222" i="8"/>
  <c r="AE211" i="10"/>
  <c r="AG211" i="10" s="1"/>
  <c r="AF211" i="10"/>
  <c r="AA211" i="10"/>
  <c r="E223" i="8" s="1"/>
  <c r="S223" i="8" s="1"/>
  <c r="C223" i="8"/>
  <c r="F223" i="8" s="1"/>
  <c r="Y212" i="10" a="1"/>
  <c r="Y212" i="10" s="1"/>
  <c r="AC212" i="10" s="1"/>
  <c r="X211" i="10"/>
  <c r="B223" i="8" s="1"/>
  <c r="Z211" i="10"/>
  <c r="D223" i="8" s="1"/>
  <c r="T223" i="8" s="1"/>
  <c r="AD211" i="10"/>
  <c r="U218" i="8" a="1"/>
  <c r="U218" i="8" s="1"/>
  <c r="V218" i="8" s="1"/>
  <c r="P223" i="8" l="1"/>
  <c r="Q223" i="8" s="1"/>
  <c r="J223" i="8" s="1"/>
  <c r="AE212" i="10"/>
  <c r="AG212" i="10" s="1"/>
  <c r="Y213" i="10" a="1"/>
  <c r="Y213" i="10" s="1"/>
  <c r="AC213" i="10" s="1"/>
  <c r="AD212" i="10"/>
  <c r="AF212" i="10"/>
  <c r="C224" i="8"/>
  <c r="P224" i="8" s="1"/>
  <c r="Q224" i="8" s="1"/>
  <c r="Z212" i="10"/>
  <c r="D224" i="8" s="1"/>
  <c r="T224" i="8" s="1"/>
  <c r="X212" i="10"/>
  <c r="B224" i="8" s="1"/>
  <c r="AA212" i="10"/>
  <c r="E224" i="8" s="1"/>
  <c r="S224" i="8" s="1"/>
  <c r="U219" i="8" a="1"/>
  <c r="U219" i="8" s="1"/>
  <c r="V219" i="8" s="1"/>
  <c r="F224" i="8" l="1"/>
  <c r="X213" i="10"/>
  <c r="B225" i="8" s="1"/>
  <c r="Z213" i="10"/>
  <c r="D225" i="8" s="1"/>
  <c r="T225" i="8" s="1"/>
  <c r="AD213" i="10"/>
  <c r="C225" i="8"/>
  <c r="F225" i="8" s="1"/>
  <c r="Y214" i="10" a="1"/>
  <c r="Y214" i="10" s="1"/>
  <c r="AC214" i="10" s="1"/>
  <c r="J224" i="8"/>
  <c r="AE213" i="10"/>
  <c r="AG213" i="10" s="1"/>
  <c r="AF213" i="10"/>
  <c r="AA213" i="10"/>
  <c r="E225" i="8" s="1"/>
  <c r="S225" i="8" s="1"/>
  <c r="U220" i="8" a="1"/>
  <c r="U220" i="8" s="1"/>
  <c r="V220" i="8" s="1"/>
  <c r="P225" i="8" l="1"/>
  <c r="Q225" i="8" s="1"/>
  <c r="J225" i="8" s="1"/>
  <c r="Z214" i="10"/>
  <c r="D226" i="8" s="1"/>
  <c r="T226" i="8" s="1"/>
  <c r="AD214" i="10"/>
  <c r="AF214" i="10"/>
  <c r="C226" i="8"/>
  <c r="F226" i="8" s="1"/>
  <c r="AA214" i="10"/>
  <c r="E226" i="8" s="1"/>
  <c r="S226" i="8" s="1"/>
  <c r="X214" i="10"/>
  <c r="B226" i="8" s="1"/>
  <c r="Y215" i="10" a="1"/>
  <c r="Y215" i="10" s="1"/>
  <c r="AC215" i="10" s="1"/>
  <c r="AE214" i="10"/>
  <c r="AG214" i="10" s="1"/>
  <c r="U221" i="8" a="1"/>
  <c r="U221" i="8" s="1"/>
  <c r="V221" i="8" s="1"/>
  <c r="P226" i="8" l="1"/>
  <c r="Q226" i="8" s="1"/>
  <c r="J226" i="8" s="1"/>
  <c r="AE215" i="10"/>
  <c r="AG215" i="10" s="1"/>
  <c r="C227" i="8"/>
  <c r="P227" i="8" s="1"/>
  <c r="Q227" i="8" s="1"/>
  <c r="Y216" i="10" a="1"/>
  <c r="Y216" i="10" s="1"/>
  <c r="AC216" i="10" s="1"/>
  <c r="X215" i="10"/>
  <c r="B227" i="8" s="1"/>
  <c r="AD215" i="10"/>
  <c r="AF215" i="10"/>
  <c r="AA215" i="10"/>
  <c r="E227" i="8" s="1"/>
  <c r="S227" i="8" s="1"/>
  <c r="Z215" i="10"/>
  <c r="D227" i="8" s="1"/>
  <c r="T227" i="8" s="1"/>
  <c r="U222" i="8" a="1"/>
  <c r="U222" i="8" s="1"/>
  <c r="V222" i="8" s="1"/>
  <c r="F227" i="8" l="1"/>
  <c r="Y217" i="10" a="1"/>
  <c r="Y217" i="10" s="1"/>
  <c r="AC217" i="10" s="1"/>
  <c r="Z216" i="10"/>
  <c r="D228" i="8" s="1"/>
  <c r="T228" i="8" s="1"/>
  <c r="J227" i="8"/>
  <c r="AD216" i="10"/>
  <c r="AE216" i="10"/>
  <c r="AG216" i="10" s="1"/>
  <c r="AF216" i="10"/>
  <c r="C228" i="8"/>
  <c r="P228" i="8" s="1"/>
  <c r="Q228" i="8" s="1"/>
  <c r="AA216" i="10"/>
  <c r="E228" i="8" s="1"/>
  <c r="S228" i="8" s="1"/>
  <c r="X216" i="10"/>
  <c r="B228" i="8" s="1"/>
  <c r="U223" i="8" a="1"/>
  <c r="U223" i="8" s="1"/>
  <c r="V223" i="8" s="1"/>
  <c r="F228" i="8" l="1"/>
  <c r="J228" i="8"/>
  <c r="Y218" i="10" a="1"/>
  <c r="Y218" i="10" s="1"/>
  <c r="AC218" i="10" s="1"/>
  <c r="AA217" i="10"/>
  <c r="E229" i="8" s="1"/>
  <c r="S229" i="8" s="1"/>
  <c r="AF217" i="10"/>
  <c r="AD217" i="10"/>
  <c r="AE217" i="10"/>
  <c r="AG217" i="10" s="1"/>
  <c r="C229" i="8"/>
  <c r="F229" i="8" s="1"/>
  <c r="Z217" i="10"/>
  <c r="D229" i="8" s="1"/>
  <c r="T229" i="8" s="1"/>
  <c r="X217" i="10"/>
  <c r="B229" i="8" s="1"/>
  <c r="U224" i="8" a="1"/>
  <c r="U224" i="8" s="1"/>
  <c r="V224" i="8" s="1"/>
  <c r="P229" i="8" l="1"/>
  <c r="Q229" i="8" s="1"/>
  <c r="J229" i="8" s="1"/>
  <c r="Y219" i="10" a="1"/>
  <c r="Y219" i="10" s="1"/>
  <c r="AC219" i="10" s="1"/>
  <c r="X218" i="10"/>
  <c r="B230" i="8" s="1"/>
  <c r="Z218" i="10"/>
  <c r="D230" i="8" s="1"/>
  <c r="T230" i="8" s="1"/>
  <c r="AF218" i="10"/>
  <c r="AE218" i="10"/>
  <c r="AG218" i="10" s="1"/>
  <c r="AD218" i="10"/>
  <c r="C230" i="8"/>
  <c r="P230" i="8" s="1"/>
  <c r="Q230" i="8" s="1"/>
  <c r="AA218" i="10"/>
  <c r="E230" i="8" s="1"/>
  <c r="S230" i="8" s="1"/>
  <c r="U225" i="8" a="1"/>
  <c r="U225" i="8" s="1"/>
  <c r="V225" i="8" s="1"/>
  <c r="J230" i="8" l="1"/>
  <c r="F230" i="8"/>
  <c r="AD219" i="10"/>
  <c r="AE219" i="10"/>
  <c r="AG219" i="10" s="1"/>
  <c r="C231" i="8"/>
  <c r="P231" i="8" s="1"/>
  <c r="Q231" i="8" s="1"/>
  <c r="AA219" i="10"/>
  <c r="E231" i="8" s="1"/>
  <c r="S231" i="8" s="1"/>
  <c r="AF219" i="10"/>
  <c r="Y220" i="10" a="1"/>
  <c r="Y220" i="10" s="1"/>
  <c r="AC220" i="10" s="1"/>
  <c r="Z219" i="10"/>
  <c r="D231" i="8" s="1"/>
  <c r="T231" i="8" s="1"/>
  <c r="X219" i="10"/>
  <c r="B231" i="8" s="1"/>
  <c r="U226" i="8" a="1"/>
  <c r="U226" i="8" s="1"/>
  <c r="V226" i="8" s="1"/>
  <c r="J231" i="8" l="1"/>
  <c r="F231" i="8"/>
  <c r="AA220" i="10"/>
  <c r="E232" i="8" s="1"/>
  <c r="S232" i="8" s="1"/>
  <c r="Y221" i="10" a="1"/>
  <c r="Y221" i="10" s="1"/>
  <c r="AC221" i="10" s="1"/>
  <c r="AD220" i="10"/>
  <c r="AE220" i="10"/>
  <c r="AG220" i="10" s="1"/>
  <c r="AF220" i="10"/>
  <c r="C232" i="8"/>
  <c r="P232" i="8" s="1"/>
  <c r="Q232" i="8" s="1"/>
  <c r="X220" i="10"/>
  <c r="B232" i="8" s="1"/>
  <c r="Z220" i="10"/>
  <c r="D232" i="8" s="1"/>
  <c r="T232" i="8" s="1"/>
  <c r="U227" i="8" a="1"/>
  <c r="U227" i="8" s="1"/>
  <c r="V227" i="8" s="1"/>
  <c r="F232" i="8" l="1"/>
  <c r="Y222" i="10" a="1"/>
  <c r="Y222" i="10" s="1"/>
  <c r="AC222" i="10" s="1"/>
  <c r="X221" i="10"/>
  <c r="B233" i="8" s="1"/>
  <c r="AE221" i="10"/>
  <c r="AG221" i="10" s="1"/>
  <c r="AD221" i="10"/>
  <c r="AF221" i="10"/>
  <c r="C233" i="8"/>
  <c r="P233" i="8" s="1"/>
  <c r="Q233" i="8" s="1"/>
  <c r="Z221" i="10"/>
  <c r="D233" i="8" s="1"/>
  <c r="T233" i="8" s="1"/>
  <c r="AA221" i="10"/>
  <c r="E233" i="8" s="1"/>
  <c r="S233" i="8" s="1"/>
  <c r="J232" i="8"/>
  <c r="U228" i="8" a="1"/>
  <c r="U228" i="8" s="1"/>
  <c r="V228" i="8" s="1"/>
  <c r="F233" i="8" l="1"/>
  <c r="J233" i="8"/>
  <c r="AD222" i="10"/>
  <c r="AF222" i="10"/>
  <c r="C234" i="8"/>
  <c r="P234" i="8" s="1"/>
  <c r="Q234" i="8" s="1"/>
  <c r="Y223" i="10" a="1"/>
  <c r="Y223" i="10" s="1"/>
  <c r="AC223" i="10" s="1"/>
  <c r="AE222" i="10"/>
  <c r="AG222" i="10" s="1"/>
  <c r="AA222" i="10"/>
  <c r="E234" i="8" s="1"/>
  <c r="S234" i="8" s="1"/>
  <c r="Z222" i="10"/>
  <c r="D234" i="8" s="1"/>
  <c r="T234" i="8" s="1"/>
  <c r="X222" i="10"/>
  <c r="B234" i="8" s="1"/>
  <c r="U229" i="8" a="1"/>
  <c r="U229" i="8" s="1"/>
  <c r="V229" i="8" s="1"/>
  <c r="J234" i="8" l="1"/>
  <c r="AD223" i="10"/>
  <c r="AE223" i="10"/>
  <c r="AG223" i="10" s="1"/>
  <c r="AF223" i="10"/>
  <c r="C235" i="8"/>
  <c r="F235" i="8" s="1"/>
  <c r="AA223" i="10"/>
  <c r="E235" i="8" s="1"/>
  <c r="S235" i="8" s="1"/>
  <c r="Z223" i="10"/>
  <c r="D235" i="8" s="1"/>
  <c r="T235" i="8" s="1"/>
  <c r="F234" i="8"/>
  <c r="Y224" i="10" a="1"/>
  <c r="Y224" i="10" s="1"/>
  <c r="AC224" i="10" s="1"/>
  <c r="X223" i="10"/>
  <c r="B235" i="8" s="1"/>
  <c r="U230" i="8" a="1"/>
  <c r="U230" i="8" s="1"/>
  <c r="V230" i="8" s="1"/>
  <c r="P235" i="8" l="1"/>
  <c r="Q235" i="8" s="1"/>
  <c r="J235" i="8" s="1"/>
  <c r="AF224" i="10"/>
  <c r="C236" i="8"/>
  <c r="P236" i="8" s="1"/>
  <c r="Q236" i="8" s="1"/>
  <c r="Y225" i="10" a="1"/>
  <c r="Y225" i="10" s="1"/>
  <c r="AC225" i="10" s="1"/>
  <c r="AE224" i="10"/>
  <c r="AG224" i="10" s="1"/>
  <c r="AA224" i="10"/>
  <c r="E236" i="8" s="1"/>
  <c r="S236" i="8" s="1"/>
  <c r="X224" i="10"/>
  <c r="B236" i="8" s="1"/>
  <c r="Z224" i="10"/>
  <c r="D236" i="8" s="1"/>
  <c r="T236" i="8" s="1"/>
  <c r="AD224" i="10"/>
  <c r="U231" i="8" a="1"/>
  <c r="U231" i="8" s="1"/>
  <c r="V231" i="8" s="1"/>
  <c r="F236" i="8" l="1"/>
  <c r="Y226" i="10" a="1"/>
  <c r="Y226" i="10" s="1"/>
  <c r="AC226" i="10" s="1"/>
  <c r="AF225" i="10"/>
  <c r="Z225" i="10"/>
  <c r="D237" i="8" s="1"/>
  <c r="T237" i="8" s="1"/>
  <c r="AD225" i="10"/>
  <c r="AE225" i="10"/>
  <c r="AG225" i="10" s="1"/>
  <c r="C237" i="8"/>
  <c r="P237" i="8" s="1"/>
  <c r="Q237" i="8" s="1"/>
  <c r="AA225" i="10"/>
  <c r="E237" i="8" s="1"/>
  <c r="S237" i="8" s="1"/>
  <c r="X225" i="10"/>
  <c r="B237" i="8" s="1"/>
  <c r="J236" i="8"/>
  <c r="U232" i="8" a="1"/>
  <c r="U232" i="8" s="1"/>
  <c r="V232" i="8" s="1"/>
  <c r="J237" i="8" l="1"/>
  <c r="F237" i="8"/>
  <c r="AE226" i="10"/>
  <c r="AG226" i="10" s="1"/>
  <c r="AF226" i="10"/>
  <c r="AD226" i="10"/>
  <c r="C238" i="8"/>
  <c r="F238" i="8" s="1"/>
  <c r="Y227" i="10" a="1"/>
  <c r="Y227" i="10" s="1"/>
  <c r="AC227" i="10" s="1"/>
  <c r="Z226" i="10"/>
  <c r="D238" i="8" s="1"/>
  <c r="T238" i="8" s="1"/>
  <c r="AA226" i="10"/>
  <c r="E238" i="8" s="1"/>
  <c r="S238" i="8" s="1"/>
  <c r="X226" i="10"/>
  <c r="B238" i="8" s="1"/>
  <c r="U233" i="8" a="1"/>
  <c r="U233" i="8" s="1"/>
  <c r="V233" i="8" s="1"/>
  <c r="P238" i="8" l="1"/>
  <c r="Q238" i="8" s="1"/>
  <c r="J238" i="8" s="1"/>
  <c r="AE227" i="10"/>
  <c r="AG227" i="10" s="1"/>
  <c r="Y228" i="10" a="1"/>
  <c r="Y228" i="10" s="1"/>
  <c r="AC228" i="10" s="1"/>
  <c r="AD227" i="10"/>
  <c r="AF227" i="10"/>
  <c r="C239" i="8"/>
  <c r="P239" i="8" s="1"/>
  <c r="Q239" i="8" s="1"/>
  <c r="Z227" i="10"/>
  <c r="D239" i="8" s="1"/>
  <c r="T239" i="8" s="1"/>
  <c r="AA227" i="10"/>
  <c r="E239" i="8" s="1"/>
  <c r="S239" i="8" s="1"/>
  <c r="X227" i="10"/>
  <c r="B239" i="8" s="1"/>
  <c r="U234" i="8" a="1"/>
  <c r="U234" i="8" s="1"/>
  <c r="V234" i="8" s="1"/>
  <c r="F239" i="8" l="1"/>
  <c r="J239" i="8"/>
  <c r="X228" i="10"/>
  <c r="B240" i="8" s="1"/>
  <c r="Z228" i="10"/>
  <c r="D240" i="8" s="1"/>
  <c r="T240" i="8" s="1"/>
  <c r="AD228" i="10"/>
  <c r="Y229" i="10" a="1"/>
  <c r="Y229" i="10" s="1"/>
  <c r="AC229" i="10" s="1"/>
  <c r="C240" i="8"/>
  <c r="P240" i="8" s="1"/>
  <c r="Q240" i="8" s="1"/>
  <c r="AE228" i="10"/>
  <c r="AG228" i="10" s="1"/>
  <c r="AF228" i="10"/>
  <c r="AA228" i="10"/>
  <c r="E240" i="8" s="1"/>
  <c r="S240" i="8" s="1"/>
  <c r="U235" i="8" a="1"/>
  <c r="U235" i="8" s="1"/>
  <c r="V235" i="8" s="1"/>
  <c r="J240" i="8" l="1"/>
  <c r="F240" i="8"/>
  <c r="AF229" i="10"/>
  <c r="AD229" i="10"/>
  <c r="Y230" i="10" a="1"/>
  <c r="Y230" i="10" s="1"/>
  <c r="AC230" i="10" s="1"/>
  <c r="Z229" i="10"/>
  <c r="D241" i="8" s="1"/>
  <c r="T241" i="8" s="1"/>
  <c r="AA229" i="10"/>
  <c r="E241" i="8" s="1"/>
  <c r="S241" i="8" s="1"/>
  <c r="AE229" i="10"/>
  <c r="AG229" i="10" s="1"/>
  <c r="C241" i="8"/>
  <c r="P241" i="8" s="1"/>
  <c r="Q241" i="8" s="1"/>
  <c r="X229" i="10"/>
  <c r="B241" i="8" s="1"/>
  <c r="U236" i="8" a="1"/>
  <c r="U236" i="8" s="1"/>
  <c r="V236" i="8" s="1"/>
  <c r="J241" i="8" l="1"/>
  <c r="AE230" i="10"/>
  <c r="AG230" i="10" s="1"/>
  <c r="AA230" i="10"/>
  <c r="E242" i="8" s="1"/>
  <c r="S242" i="8" s="1"/>
  <c r="AD230" i="10"/>
  <c r="AF230" i="10"/>
  <c r="C242" i="8"/>
  <c r="P242" i="8" s="1"/>
  <c r="Q242" i="8" s="1"/>
  <c r="Z230" i="10"/>
  <c r="D242" i="8" s="1"/>
  <c r="T242" i="8" s="1"/>
  <c r="Y231" i="10" a="1"/>
  <c r="Y231" i="10" s="1"/>
  <c r="AC231" i="10" s="1"/>
  <c r="F241" i="8"/>
  <c r="X230" i="10"/>
  <c r="B242" i="8" s="1"/>
  <c r="U237" i="8" a="1"/>
  <c r="U237" i="8" s="1"/>
  <c r="V237" i="8" s="1"/>
  <c r="J242" i="8" l="1"/>
  <c r="AE231" i="10"/>
  <c r="AG231" i="10" s="1"/>
  <c r="AD231" i="10"/>
  <c r="AF231" i="10"/>
  <c r="C243" i="8"/>
  <c r="P243" i="8" s="1"/>
  <c r="Q243" i="8" s="1"/>
  <c r="AA231" i="10"/>
  <c r="E243" i="8" s="1"/>
  <c r="S243" i="8" s="1"/>
  <c r="Z231" i="10"/>
  <c r="D243" i="8" s="1"/>
  <c r="T243" i="8" s="1"/>
  <c r="X231" i="10"/>
  <c r="B243" i="8" s="1"/>
  <c r="F242" i="8"/>
  <c r="Y232" i="10" a="1"/>
  <c r="Y232" i="10" s="1"/>
  <c r="AC232" i="10" s="1"/>
  <c r="U238" i="8" a="1"/>
  <c r="U238" i="8" s="1"/>
  <c r="V238" i="8" s="1"/>
  <c r="F243" i="8" l="1"/>
  <c r="AF232" i="10"/>
  <c r="AE232" i="10"/>
  <c r="AG232" i="10" s="1"/>
  <c r="C244" i="8"/>
  <c r="P244" i="8" s="1"/>
  <c r="Q244" i="8" s="1"/>
  <c r="Z232" i="10"/>
  <c r="D244" i="8" s="1"/>
  <c r="T244" i="8" s="1"/>
  <c r="AD232" i="10"/>
  <c r="AA232" i="10"/>
  <c r="E244" i="8" s="1"/>
  <c r="S244" i="8" s="1"/>
  <c r="Y233" i="10" a="1"/>
  <c r="Y233" i="10" s="1"/>
  <c r="AC233" i="10" s="1"/>
  <c r="X232" i="10"/>
  <c r="B244" i="8" s="1"/>
  <c r="J243" i="8"/>
  <c r="U239" i="8" a="1"/>
  <c r="U239" i="8" s="1"/>
  <c r="V239" i="8" s="1"/>
  <c r="J244" i="8" l="1"/>
  <c r="F244" i="8"/>
  <c r="Z233" i="10"/>
  <c r="D245" i="8" s="1"/>
  <c r="T245" i="8" s="1"/>
  <c r="AD233" i="10"/>
  <c r="AE233" i="10"/>
  <c r="AG233" i="10" s="1"/>
  <c r="AF233" i="10"/>
  <c r="C245" i="8"/>
  <c r="F245" i="8" s="1"/>
  <c r="Y234" i="10" a="1"/>
  <c r="Y234" i="10" s="1"/>
  <c r="AC234" i="10" s="1"/>
  <c r="AA233" i="10"/>
  <c r="E245" i="8" s="1"/>
  <c r="S245" i="8" s="1"/>
  <c r="X233" i="10"/>
  <c r="B245" i="8" s="1"/>
  <c r="U240" i="8" a="1"/>
  <c r="U240" i="8" s="1"/>
  <c r="V240" i="8" s="1"/>
  <c r="P245" i="8" l="1"/>
  <c r="Q245" i="8" s="1"/>
  <c r="J245" i="8" s="1"/>
  <c r="AE234" i="10"/>
  <c r="AG234" i="10" s="1"/>
  <c r="AA234" i="10"/>
  <c r="E246" i="8" s="1"/>
  <c r="S246" i="8" s="1"/>
  <c r="X234" i="10"/>
  <c r="B246" i="8" s="1"/>
  <c r="Z234" i="10"/>
  <c r="D246" i="8" s="1"/>
  <c r="T246" i="8" s="1"/>
  <c r="AF234" i="10"/>
  <c r="AD234" i="10"/>
  <c r="C246" i="8"/>
  <c r="F246" i="8" s="1"/>
  <c r="Y235" i="10" a="1"/>
  <c r="Y235" i="10" s="1"/>
  <c r="AC235" i="10" s="1"/>
  <c r="U241" i="8" a="1"/>
  <c r="U241" i="8" s="1"/>
  <c r="V241" i="8" s="1"/>
  <c r="P246" i="8" l="1"/>
  <c r="Q246" i="8" s="1"/>
  <c r="J246" i="8" s="1"/>
  <c r="X235" i="10"/>
  <c r="B247" i="8" s="1"/>
  <c r="AA235" i="10"/>
  <c r="E247" i="8" s="1"/>
  <c r="S247" i="8" s="1"/>
  <c r="AD235" i="10"/>
  <c r="AE235" i="10"/>
  <c r="AG235" i="10" s="1"/>
  <c r="AF235" i="10"/>
  <c r="C247" i="8"/>
  <c r="F247" i="8" s="1"/>
  <c r="Z235" i="10"/>
  <c r="D247" i="8" s="1"/>
  <c r="T247" i="8" s="1"/>
  <c r="Y236" i="10" a="1"/>
  <c r="Y236" i="10" s="1"/>
  <c r="AC236" i="10" s="1"/>
  <c r="U242" i="8" a="1"/>
  <c r="U242" i="8" s="1"/>
  <c r="V242" i="8" s="1"/>
  <c r="P247" i="8" l="1"/>
  <c r="Q247" i="8" s="1"/>
  <c r="J247" i="8" s="1"/>
  <c r="Z236" i="10"/>
  <c r="D248" i="8" s="1"/>
  <c r="T248" i="8" s="1"/>
  <c r="X236" i="10"/>
  <c r="B248" i="8" s="1"/>
  <c r="AD236" i="10"/>
  <c r="AE236" i="10"/>
  <c r="AG236" i="10" s="1"/>
  <c r="AF236" i="10"/>
  <c r="C248" i="8"/>
  <c r="P248" i="8" s="1"/>
  <c r="Q248" i="8" s="1"/>
  <c r="Y237" i="10" a="1"/>
  <c r="Y237" i="10" s="1"/>
  <c r="AC237" i="10" s="1"/>
  <c r="AA236" i="10"/>
  <c r="E248" i="8" s="1"/>
  <c r="S248" i="8" s="1"/>
  <c r="U243" i="8" a="1"/>
  <c r="U243" i="8" s="1"/>
  <c r="V243" i="8" s="1"/>
  <c r="J248" i="8" l="1"/>
  <c r="AE237" i="10"/>
  <c r="AG237" i="10" s="1"/>
  <c r="AD237" i="10"/>
  <c r="AF237" i="10"/>
  <c r="C249" i="8"/>
  <c r="F249" i="8" s="1"/>
  <c r="Y238" i="10" a="1"/>
  <c r="Y238" i="10" s="1"/>
  <c r="AC238" i="10" s="1"/>
  <c r="Z237" i="10"/>
  <c r="D249" i="8" s="1"/>
  <c r="T249" i="8" s="1"/>
  <c r="X237" i="10"/>
  <c r="B249" i="8" s="1"/>
  <c r="F248" i="8"/>
  <c r="AA237" i="10"/>
  <c r="E249" i="8" s="1"/>
  <c r="S249" i="8" s="1"/>
  <c r="U244" i="8" a="1"/>
  <c r="U244" i="8" s="1"/>
  <c r="V244" i="8" s="1"/>
  <c r="P249" i="8" l="1"/>
  <c r="Q249" i="8" s="1"/>
  <c r="J249" i="8" s="1"/>
  <c r="AE238" i="10"/>
  <c r="AG238" i="10" s="1"/>
  <c r="AD238" i="10"/>
  <c r="AF238" i="10"/>
  <c r="C250" i="8"/>
  <c r="P250" i="8" s="1"/>
  <c r="Q250" i="8" s="1"/>
  <c r="Z238" i="10"/>
  <c r="D250" i="8" s="1"/>
  <c r="T250" i="8" s="1"/>
  <c r="AA238" i="10"/>
  <c r="E250" i="8" s="1"/>
  <c r="S250" i="8" s="1"/>
  <c r="X238" i="10"/>
  <c r="B250" i="8" s="1"/>
  <c r="Y239" i="10" a="1"/>
  <c r="Y239" i="10" s="1"/>
  <c r="AC239" i="10" s="1"/>
  <c r="U245" i="8" a="1"/>
  <c r="U245" i="8" s="1"/>
  <c r="V245" i="8" s="1"/>
  <c r="F250" i="8" l="1"/>
  <c r="J250" i="8"/>
  <c r="Z239" i="10"/>
  <c r="D251" i="8" s="1"/>
  <c r="T251" i="8" s="1"/>
  <c r="X239" i="10"/>
  <c r="B251" i="8" s="1"/>
  <c r="AE239" i="10"/>
  <c r="AG239" i="10" s="1"/>
  <c r="AF239" i="10"/>
  <c r="C251" i="8"/>
  <c r="P251" i="8" s="1"/>
  <c r="Q251" i="8" s="1"/>
  <c r="AA239" i="10"/>
  <c r="E251" i="8" s="1"/>
  <c r="S251" i="8" s="1"/>
  <c r="Y240" i="10" a="1"/>
  <c r="Y240" i="10" s="1"/>
  <c r="AC240" i="10" s="1"/>
  <c r="AD239" i="10"/>
  <c r="U246" i="8" a="1"/>
  <c r="U246" i="8" s="1"/>
  <c r="V246" i="8" s="1"/>
  <c r="F251" i="8" l="1"/>
  <c r="J251" i="8"/>
  <c r="AD240" i="10"/>
  <c r="Z240" i="10"/>
  <c r="D252" i="8" s="1"/>
  <c r="T252" i="8" s="1"/>
  <c r="X240" i="10"/>
  <c r="B252" i="8" s="1"/>
  <c r="AE240" i="10"/>
  <c r="AG240" i="10" s="1"/>
  <c r="AF240" i="10"/>
  <c r="C252" i="8"/>
  <c r="P252" i="8" s="1"/>
  <c r="Q252" i="8" s="1"/>
  <c r="Y241" i="10" a="1"/>
  <c r="Y241" i="10" s="1"/>
  <c r="AC241" i="10" s="1"/>
  <c r="AA240" i="10"/>
  <c r="E252" i="8" s="1"/>
  <c r="S252" i="8" s="1"/>
  <c r="U247" i="8" a="1"/>
  <c r="U247" i="8" s="1"/>
  <c r="V247" i="8" s="1"/>
  <c r="J252" i="8" l="1"/>
  <c r="AF241" i="10"/>
  <c r="C253" i="8"/>
  <c r="P253" i="8" s="1"/>
  <c r="Q253" i="8" s="1"/>
  <c r="AD241" i="10"/>
  <c r="AE241" i="10"/>
  <c r="AG241" i="10" s="1"/>
  <c r="AA241" i="10"/>
  <c r="E253" i="8" s="1"/>
  <c r="S253" i="8" s="1"/>
  <c r="Z241" i="10"/>
  <c r="D253" i="8" s="1"/>
  <c r="T253" i="8" s="1"/>
  <c r="X241" i="10"/>
  <c r="B253" i="8" s="1"/>
  <c r="F252" i="8"/>
  <c r="Y242" i="10" a="1"/>
  <c r="Y242" i="10" s="1"/>
  <c r="AC242" i="10" s="1"/>
  <c r="U248" i="8" a="1"/>
  <c r="U248" i="8" s="1"/>
  <c r="V248" i="8" s="1"/>
  <c r="F253" i="8" l="1"/>
  <c r="X242" i="10"/>
  <c r="B254" i="8" s="1"/>
  <c r="AE242" i="10"/>
  <c r="AG242" i="10" s="1"/>
  <c r="AF242" i="10"/>
  <c r="AD242" i="10"/>
  <c r="Y243" i="10" a="1"/>
  <c r="Y243" i="10" s="1"/>
  <c r="AC243" i="10" s="1"/>
  <c r="C254" i="8"/>
  <c r="F254" i="8" s="1"/>
  <c r="Z242" i="10"/>
  <c r="D254" i="8" s="1"/>
  <c r="T254" i="8" s="1"/>
  <c r="AA242" i="10"/>
  <c r="E254" i="8" s="1"/>
  <c r="S254" i="8" s="1"/>
  <c r="J253" i="8"/>
  <c r="U249" i="8" a="1"/>
  <c r="U249" i="8" s="1"/>
  <c r="V249" i="8" s="1"/>
  <c r="P254" i="8" l="1"/>
  <c r="Q254" i="8" s="1"/>
  <c r="J254" i="8" s="1"/>
  <c r="X243" i="10"/>
  <c r="B255" i="8" s="1"/>
  <c r="AE243" i="10"/>
  <c r="AG243" i="10" s="1"/>
  <c r="AD243" i="10"/>
  <c r="AF243" i="10"/>
  <c r="C255" i="8"/>
  <c r="P255" i="8" s="1"/>
  <c r="Q255" i="8" s="1"/>
  <c r="Y244" i="10" a="1"/>
  <c r="Y244" i="10" s="1"/>
  <c r="AC244" i="10" s="1"/>
  <c r="AA243" i="10"/>
  <c r="E255" i="8" s="1"/>
  <c r="S255" i="8" s="1"/>
  <c r="Z243" i="10"/>
  <c r="D255" i="8" s="1"/>
  <c r="T255" i="8" s="1"/>
  <c r="U250" i="8" a="1"/>
  <c r="U250" i="8" s="1"/>
  <c r="V250" i="8" s="1"/>
  <c r="F255" i="8" l="1"/>
  <c r="AF244" i="10"/>
  <c r="AA244" i="10"/>
  <c r="E256" i="8" s="1"/>
  <c r="S256" i="8" s="1"/>
  <c r="Z244" i="10"/>
  <c r="D256" i="8" s="1"/>
  <c r="T256" i="8" s="1"/>
  <c r="AD244" i="10"/>
  <c r="AE244" i="10"/>
  <c r="AG244" i="10" s="1"/>
  <c r="C256" i="8"/>
  <c r="P256" i="8" s="1"/>
  <c r="Q256" i="8" s="1"/>
  <c r="Y245" i="10" a="1"/>
  <c r="Y245" i="10" s="1"/>
  <c r="AC245" i="10" s="1"/>
  <c r="X244" i="10"/>
  <c r="B256" i="8" s="1"/>
  <c r="J255" i="8"/>
  <c r="U251" i="8" a="1"/>
  <c r="U251" i="8" s="1"/>
  <c r="V251" i="8" s="1"/>
  <c r="F256" i="8" l="1"/>
  <c r="J256" i="8"/>
  <c r="Z245" i="10"/>
  <c r="D257" i="8" s="1"/>
  <c r="T257" i="8" s="1"/>
  <c r="X245" i="10"/>
  <c r="B257" i="8" s="1"/>
  <c r="AD245" i="10"/>
  <c r="Y246" i="10" a="1"/>
  <c r="Y246" i="10" s="1"/>
  <c r="AC246" i="10" s="1"/>
  <c r="C257" i="8"/>
  <c r="P257" i="8" s="1"/>
  <c r="Q257" i="8" s="1"/>
  <c r="AE245" i="10"/>
  <c r="AG245" i="10" s="1"/>
  <c r="AA245" i="10"/>
  <c r="E257" i="8" s="1"/>
  <c r="S257" i="8" s="1"/>
  <c r="AF245" i="10"/>
  <c r="U252" i="8" a="1"/>
  <c r="U252" i="8" s="1"/>
  <c r="V252" i="8" s="1"/>
  <c r="F257" i="8" l="1"/>
  <c r="J257" i="8"/>
  <c r="Y247" i="10" a="1"/>
  <c r="Y247" i="10" s="1"/>
  <c r="AC247" i="10" s="1"/>
  <c r="AD246" i="10"/>
  <c r="AE246" i="10"/>
  <c r="AG246" i="10" s="1"/>
  <c r="AF246" i="10"/>
  <c r="C258" i="8"/>
  <c r="F258" i="8" s="1"/>
  <c r="Z246" i="10"/>
  <c r="D258" i="8" s="1"/>
  <c r="T258" i="8" s="1"/>
  <c r="AA246" i="10"/>
  <c r="E258" i="8" s="1"/>
  <c r="S258" i="8" s="1"/>
  <c r="X246" i="10"/>
  <c r="B258" i="8" s="1"/>
  <c r="U253" i="8" a="1"/>
  <c r="U253" i="8" s="1"/>
  <c r="V253" i="8" s="1"/>
  <c r="P258" i="8" l="1"/>
  <c r="Q258" i="8" s="1"/>
  <c r="J258" i="8" s="1"/>
  <c r="Z247" i="10"/>
  <c r="D259" i="8" s="1"/>
  <c r="T259" i="8" s="1"/>
  <c r="X247" i="10"/>
  <c r="B259" i="8" s="1"/>
  <c r="AE247" i="10"/>
  <c r="AG247" i="10" s="1"/>
  <c r="AF247" i="10"/>
  <c r="Y248" i="10" a="1"/>
  <c r="Y248" i="10" s="1"/>
  <c r="AC248" i="10" s="1"/>
  <c r="AD247" i="10"/>
  <c r="C259" i="8"/>
  <c r="P259" i="8" s="1"/>
  <c r="Q259" i="8" s="1"/>
  <c r="AA247" i="10"/>
  <c r="E259" i="8" s="1"/>
  <c r="S259" i="8" s="1"/>
  <c r="U254" i="8" a="1"/>
  <c r="U254" i="8" s="1"/>
  <c r="V254" i="8" s="1"/>
  <c r="F259" i="8" l="1"/>
  <c r="J259" i="8"/>
  <c r="Z248" i="10"/>
  <c r="D260" i="8" s="1"/>
  <c r="T260" i="8" s="1"/>
  <c r="AD248" i="10"/>
  <c r="AE248" i="10"/>
  <c r="AG248" i="10" s="1"/>
  <c r="X248" i="10"/>
  <c r="B260" i="8" s="1"/>
  <c r="AF248" i="10"/>
  <c r="C260" i="8"/>
  <c r="P260" i="8" s="1"/>
  <c r="Q260" i="8" s="1"/>
  <c r="AA248" i="10"/>
  <c r="E260" i="8" s="1"/>
  <c r="S260" i="8" s="1"/>
  <c r="Y249" i="10" a="1"/>
  <c r="Y249" i="10" s="1"/>
  <c r="AC249" i="10" s="1"/>
  <c r="U255" i="8" a="1"/>
  <c r="U255" i="8" s="1"/>
  <c r="V255" i="8" s="1"/>
  <c r="J260" i="8" l="1"/>
  <c r="AD249" i="10"/>
  <c r="AE249" i="10"/>
  <c r="AG249" i="10" s="1"/>
  <c r="AF249" i="10"/>
  <c r="C261" i="8"/>
  <c r="F261" i="8" s="1"/>
  <c r="AA249" i="10"/>
  <c r="E261" i="8" s="1"/>
  <c r="S261" i="8" s="1"/>
  <c r="Z249" i="10"/>
  <c r="D261" i="8" s="1"/>
  <c r="T261" i="8" s="1"/>
  <c r="F260" i="8"/>
  <c r="Y250" i="10" a="1"/>
  <c r="Y250" i="10" s="1"/>
  <c r="AC250" i="10" s="1"/>
  <c r="X249" i="10"/>
  <c r="B261" i="8" s="1"/>
  <c r="U256" i="8" a="1"/>
  <c r="U256" i="8" s="1"/>
  <c r="V256" i="8" s="1"/>
  <c r="P261" i="8" l="1"/>
  <c r="Q261" i="8" s="1"/>
  <c r="J261" i="8" s="1"/>
  <c r="AF250" i="10"/>
  <c r="AD250" i="10"/>
  <c r="C262" i="8"/>
  <c r="F262" i="8" s="1"/>
  <c r="Y251" i="10" a="1"/>
  <c r="Y251" i="10" s="1"/>
  <c r="AC251" i="10" s="1"/>
  <c r="X250" i="10"/>
  <c r="B262" i="8" s="1"/>
  <c r="AA250" i="10"/>
  <c r="E262" i="8" s="1"/>
  <c r="S262" i="8" s="1"/>
  <c r="Z250" i="10"/>
  <c r="D262" i="8" s="1"/>
  <c r="T262" i="8" s="1"/>
  <c r="AE250" i="10"/>
  <c r="AG250" i="10" s="1"/>
  <c r="U257" i="8" a="1"/>
  <c r="U257" i="8" s="1"/>
  <c r="V257" i="8" s="1"/>
  <c r="P262" i="8" l="1"/>
  <c r="Q262" i="8" s="1"/>
  <c r="J262" i="8" s="1"/>
  <c r="AA251" i="10"/>
  <c r="E263" i="8" s="1"/>
  <c r="S263" i="8" s="1"/>
  <c r="Z251" i="10"/>
  <c r="D263" i="8" s="1"/>
  <c r="T263" i="8" s="1"/>
  <c r="X251" i="10"/>
  <c r="B263" i="8" s="1"/>
  <c r="AD251" i="10"/>
  <c r="AE251" i="10"/>
  <c r="AG251" i="10" s="1"/>
  <c r="AF251" i="10"/>
  <c r="C263" i="8"/>
  <c r="F263" i="8" s="1"/>
  <c r="Y252" i="10" a="1"/>
  <c r="Y252" i="10" s="1"/>
  <c r="AC252" i="10" s="1"/>
  <c r="U258" i="8" a="1"/>
  <c r="U258" i="8" s="1"/>
  <c r="V258" i="8" s="1"/>
  <c r="P263" i="8" l="1"/>
  <c r="Q263" i="8" s="1"/>
  <c r="J263" i="8" s="1"/>
  <c r="AF252" i="10"/>
  <c r="Y253" i="10" a="1"/>
  <c r="Y253" i="10" s="1"/>
  <c r="AC253" i="10" s="1"/>
  <c r="Z252" i="10"/>
  <c r="D264" i="8" s="1"/>
  <c r="T264" i="8" s="1"/>
  <c r="AE252" i="10"/>
  <c r="AG252" i="10" s="1"/>
  <c r="AD252" i="10"/>
  <c r="C264" i="8"/>
  <c r="P264" i="8" s="1"/>
  <c r="Q264" i="8" s="1"/>
  <c r="X252" i="10"/>
  <c r="B264" i="8" s="1"/>
  <c r="AA252" i="10"/>
  <c r="E264" i="8" s="1"/>
  <c r="S264" i="8" s="1"/>
  <c r="U259" i="8" a="1"/>
  <c r="U259" i="8" s="1"/>
  <c r="V259" i="8" s="1"/>
  <c r="J264" i="8" l="1"/>
  <c r="F264" i="8"/>
  <c r="Z253" i="10"/>
  <c r="D265" i="8" s="1"/>
  <c r="T265" i="8" s="1"/>
  <c r="AA253" i="10"/>
  <c r="E265" i="8" s="1"/>
  <c r="S265" i="8" s="1"/>
  <c r="X253" i="10"/>
  <c r="B265" i="8" s="1"/>
  <c r="AE253" i="10"/>
  <c r="AG253" i="10" s="1"/>
  <c r="AD253" i="10"/>
  <c r="AF253" i="10"/>
  <c r="C265" i="8"/>
  <c r="F265" i="8" s="1"/>
  <c r="Y254" i="10" a="1"/>
  <c r="Y254" i="10" s="1"/>
  <c r="AC254" i="10" s="1"/>
  <c r="U260" i="8" a="1"/>
  <c r="U260" i="8" s="1"/>
  <c r="V260" i="8" s="1"/>
  <c r="P265" i="8" l="1"/>
  <c r="Q265" i="8" s="1"/>
  <c r="J265" i="8" s="1"/>
  <c r="Z254" i="10"/>
  <c r="D266" i="8" s="1"/>
  <c r="T266" i="8" s="1"/>
  <c r="AE254" i="10"/>
  <c r="AG254" i="10" s="1"/>
  <c r="Y255" i="10" a="1"/>
  <c r="Y255" i="10" s="1"/>
  <c r="AC255" i="10" s="1"/>
  <c r="AF254" i="10"/>
  <c r="AD254" i="10"/>
  <c r="C266" i="8"/>
  <c r="P266" i="8" s="1"/>
  <c r="Q266" i="8" s="1"/>
  <c r="AA254" i="10"/>
  <c r="E266" i="8" s="1"/>
  <c r="S266" i="8" s="1"/>
  <c r="X254" i="10"/>
  <c r="B266" i="8" s="1"/>
  <c r="U261" i="8" a="1"/>
  <c r="U261" i="8" s="1"/>
  <c r="V261" i="8" s="1"/>
  <c r="F266" i="8" l="1"/>
  <c r="J266" i="8"/>
  <c r="X255" i="10"/>
  <c r="B267" i="8" s="1"/>
  <c r="AD255" i="10"/>
  <c r="AE255" i="10"/>
  <c r="AG255" i="10" s="1"/>
  <c r="AF255" i="10"/>
  <c r="AA255" i="10"/>
  <c r="E267" i="8" s="1"/>
  <c r="S267" i="8" s="1"/>
  <c r="C267" i="8"/>
  <c r="F267" i="8" s="1"/>
  <c r="Y256" i="10" a="1"/>
  <c r="Y256" i="10" s="1"/>
  <c r="AC256" i="10" s="1"/>
  <c r="Z255" i="10"/>
  <c r="D267" i="8" s="1"/>
  <c r="T267" i="8" s="1"/>
  <c r="U262" i="8" a="1"/>
  <c r="U262" i="8" s="1"/>
  <c r="V262" i="8" s="1"/>
  <c r="P267" i="8" l="1"/>
  <c r="Q267" i="8" s="1"/>
  <c r="J267" i="8" s="1"/>
  <c r="AD256" i="10"/>
  <c r="AF256" i="10"/>
  <c r="AE256" i="10"/>
  <c r="AG256" i="10" s="1"/>
  <c r="C268" i="8"/>
  <c r="P268" i="8" s="1"/>
  <c r="Q268" i="8" s="1"/>
  <c r="AA256" i="10"/>
  <c r="E268" i="8" s="1"/>
  <c r="S268" i="8" s="1"/>
  <c r="Y257" i="10" a="1"/>
  <c r="Y257" i="10" s="1"/>
  <c r="AC257" i="10" s="1"/>
  <c r="X256" i="10"/>
  <c r="B268" i="8" s="1"/>
  <c r="Z256" i="10"/>
  <c r="D268" i="8" s="1"/>
  <c r="T268" i="8" s="1"/>
  <c r="U263" i="8" a="1"/>
  <c r="U263" i="8" s="1"/>
  <c r="V263" i="8" s="1"/>
  <c r="F268" i="8" l="1"/>
  <c r="C269" i="8"/>
  <c r="F269" i="8" s="1"/>
  <c r="X257" i="10"/>
  <c r="B269" i="8" s="1"/>
  <c r="AD257" i="10"/>
  <c r="AF257" i="10"/>
  <c r="AE257" i="10"/>
  <c r="AG257" i="10" s="1"/>
  <c r="AA257" i="10"/>
  <c r="E269" i="8" s="1"/>
  <c r="S269" i="8" s="1"/>
  <c r="Y258" i="10" a="1"/>
  <c r="Y258" i="10" s="1"/>
  <c r="AC258" i="10" s="1"/>
  <c r="J268" i="8"/>
  <c r="Z257" i="10"/>
  <c r="D269" i="8" s="1"/>
  <c r="T269" i="8" s="1"/>
  <c r="U264" i="8" a="1"/>
  <c r="U264" i="8" s="1"/>
  <c r="V264" i="8" s="1"/>
  <c r="P269" i="8" l="1"/>
  <c r="Q269" i="8" s="1"/>
  <c r="J269" i="8" s="1"/>
  <c r="AE258" i="10"/>
  <c r="AG258" i="10" s="1"/>
  <c r="AD258" i="10"/>
  <c r="C270" i="8"/>
  <c r="F270" i="8" s="1"/>
  <c r="Y259" i="10" a="1"/>
  <c r="Y259" i="10" s="1"/>
  <c r="AC259" i="10" s="1"/>
  <c r="Z258" i="10"/>
  <c r="D270" i="8" s="1"/>
  <c r="T270" i="8" s="1"/>
  <c r="X258" i="10"/>
  <c r="B270" i="8" s="1"/>
  <c r="AA258" i="10"/>
  <c r="E270" i="8" s="1"/>
  <c r="S270" i="8" s="1"/>
  <c r="AF258" i="10"/>
  <c r="U265" i="8" a="1"/>
  <c r="U265" i="8" s="1"/>
  <c r="V265" i="8" s="1"/>
  <c r="P270" i="8" l="1"/>
  <c r="Q270" i="8" s="1"/>
  <c r="J270" i="8" s="1"/>
  <c r="Y260" i="10" a="1"/>
  <c r="Y260" i="10" s="1"/>
  <c r="AC260" i="10" s="1"/>
  <c r="AD259" i="10"/>
  <c r="AE259" i="10"/>
  <c r="AG259" i="10" s="1"/>
  <c r="AF259" i="10"/>
  <c r="C271" i="8"/>
  <c r="F271" i="8" s="1"/>
  <c r="Z259" i="10"/>
  <c r="D271" i="8" s="1"/>
  <c r="T271" i="8" s="1"/>
  <c r="AA259" i="10"/>
  <c r="E271" i="8" s="1"/>
  <c r="S271" i="8" s="1"/>
  <c r="X259" i="10"/>
  <c r="B271" i="8" s="1"/>
  <c r="U266" i="8" a="1"/>
  <c r="U266" i="8" s="1"/>
  <c r="V266" i="8" s="1"/>
  <c r="P271" i="8" l="1"/>
  <c r="Q271" i="8" s="1"/>
  <c r="J271" i="8" s="1"/>
  <c r="AA260" i="10"/>
  <c r="E272" i="8" s="1"/>
  <c r="S272" i="8" s="1"/>
  <c r="AE260" i="10"/>
  <c r="AG260" i="10" s="1"/>
  <c r="Z260" i="10"/>
  <c r="D272" i="8" s="1"/>
  <c r="T272" i="8" s="1"/>
  <c r="C272" i="8"/>
  <c r="P272" i="8" s="1"/>
  <c r="Q272" i="8" s="1"/>
  <c r="AD260" i="10"/>
  <c r="AF260" i="10"/>
  <c r="X260" i="10"/>
  <c r="B272" i="8" s="1"/>
  <c r="Y261" i="10" a="1"/>
  <c r="Y261" i="10" s="1"/>
  <c r="AC261" i="10" s="1"/>
  <c r="U267" i="8" a="1"/>
  <c r="U267" i="8" s="1"/>
  <c r="V267" i="8" s="1"/>
  <c r="F272" i="8" l="1"/>
  <c r="J272" i="8"/>
  <c r="X261" i="10"/>
  <c r="B273" i="8" s="1"/>
  <c r="AE261" i="10"/>
  <c r="AG261" i="10" s="1"/>
  <c r="AD261" i="10"/>
  <c r="Y262" i="10" a="1"/>
  <c r="Y262" i="10" s="1"/>
  <c r="AC262" i="10" s="1"/>
  <c r="C273" i="8"/>
  <c r="P273" i="8" s="1"/>
  <c r="Q273" i="8" s="1"/>
  <c r="AF261" i="10"/>
  <c r="Z261" i="10"/>
  <c r="D273" i="8" s="1"/>
  <c r="T273" i="8" s="1"/>
  <c r="AA261" i="10"/>
  <c r="E273" i="8" s="1"/>
  <c r="S273" i="8" s="1"/>
  <c r="U268" i="8" a="1"/>
  <c r="U268" i="8" s="1"/>
  <c r="V268" i="8" s="1"/>
  <c r="J273" i="8" l="1"/>
  <c r="C274" i="8"/>
  <c r="F274" i="8" s="1"/>
  <c r="AD262" i="10"/>
  <c r="AF262" i="10"/>
  <c r="AE262" i="10"/>
  <c r="AG262" i="10" s="1"/>
  <c r="Y263" i="10" a="1"/>
  <c r="Y263" i="10" s="1"/>
  <c r="AC263" i="10" s="1"/>
  <c r="AA262" i="10"/>
  <c r="E274" i="8" s="1"/>
  <c r="S274" i="8" s="1"/>
  <c r="Z262" i="10"/>
  <c r="D274" i="8" s="1"/>
  <c r="T274" i="8" s="1"/>
  <c r="F273" i="8"/>
  <c r="X262" i="10"/>
  <c r="B274" i="8" s="1"/>
  <c r="U269" i="8" a="1"/>
  <c r="U269" i="8" s="1"/>
  <c r="V269" i="8" s="1"/>
  <c r="P274" i="8" l="1"/>
  <c r="Q274" i="8" s="1"/>
  <c r="J274" i="8" s="1"/>
  <c r="AE263" i="10"/>
  <c r="AG263" i="10" s="1"/>
  <c r="AF263" i="10"/>
  <c r="C275" i="8"/>
  <c r="P275" i="8" s="1"/>
  <c r="Q275" i="8" s="1"/>
  <c r="Y264" i="10" a="1"/>
  <c r="Y264" i="10" s="1"/>
  <c r="AC264" i="10" s="1"/>
  <c r="Z263" i="10"/>
  <c r="D275" i="8" s="1"/>
  <c r="T275" i="8" s="1"/>
  <c r="AA263" i="10"/>
  <c r="E275" i="8" s="1"/>
  <c r="S275" i="8" s="1"/>
  <c r="X263" i="10"/>
  <c r="B275" i="8" s="1"/>
  <c r="AD263" i="10"/>
  <c r="F275" i="8"/>
  <c r="U270" i="8" a="1"/>
  <c r="U270" i="8" s="1"/>
  <c r="V270" i="8" s="1"/>
  <c r="J275" i="8" l="1"/>
  <c r="AF264" i="10"/>
  <c r="C276" i="8"/>
  <c r="P276" i="8" s="1"/>
  <c r="Q276" i="8" s="1"/>
  <c r="AD264" i="10"/>
  <c r="X264" i="10"/>
  <c r="B276" i="8" s="1"/>
  <c r="Z264" i="10"/>
  <c r="D276" i="8" s="1"/>
  <c r="T276" i="8" s="1"/>
  <c r="Y265" i="10" a="1"/>
  <c r="Y265" i="10" s="1"/>
  <c r="AC265" i="10" s="1"/>
  <c r="AA264" i="10"/>
  <c r="E276" i="8" s="1"/>
  <c r="S276" i="8" s="1"/>
  <c r="AE264" i="10"/>
  <c r="AG264" i="10" s="1"/>
  <c r="U271" i="8" a="1"/>
  <c r="U271" i="8" s="1"/>
  <c r="V271" i="8" s="1"/>
  <c r="F276" i="8" l="1"/>
  <c r="AE265" i="10"/>
  <c r="AG265" i="10" s="1"/>
  <c r="AD265" i="10"/>
  <c r="AF265" i="10"/>
  <c r="C277" i="8"/>
  <c r="P277" i="8" s="1"/>
  <c r="Q277" i="8" s="1"/>
  <c r="Y266" i="10" a="1"/>
  <c r="Y266" i="10" s="1"/>
  <c r="AC266" i="10" s="1"/>
  <c r="Z265" i="10"/>
  <c r="D277" i="8" s="1"/>
  <c r="T277" i="8" s="1"/>
  <c r="AA265" i="10"/>
  <c r="E277" i="8" s="1"/>
  <c r="S277" i="8" s="1"/>
  <c r="X265" i="10"/>
  <c r="B277" i="8" s="1"/>
  <c r="J276" i="8"/>
  <c r="U272" i="8" a="1"/>
  <c r="U272" i="8" s="1"/>
  <c r="V272" i="8" s="1"/>
  <c r="J277" i="8" l="1"/>
  <c r="AF266" i="10"/>
  <c r="AE266" i="10"/>
  <c r="AG266" i="10" s="1"/>
  <c r="AD266" i="10"/>
  <c r="C278" i="8"/>
  <c r="P278" i="8" s="1"/>
  <c r="Q278" i="8" s="1"/>
  <c r="AA266" i="10"/>
  <c r="E278" i="8" s="1"/>
  <c r="S278" i="8" s="1"/>
  <c r="F277" i="8"/>
  <c r="Y267" i="10" a="1"/>
  <c r="Y267" i="10" s="1"/>
  <c r="AC267" i="10" s="1"/>
  <c r="X266" i="10"/>
  <c r="B278" i="8" s="1"/>
  <c r="Z266" i="10"/>
  <c r="D278" i="8" s="1"/>
  <c r="T278" i="8" s="1"/>
  <c r="U273" i="8" a="1"/>
  <c r="U273" i="8" s="1"/>
  <c r="V273" i="8" s="1"/>
  <c r="J278" i="8" l="1"/>
  <c r="F278" i="8"/>
  <c r="Y268" i="10" a="1"/>
  <c r="Y268" i="10" s="1"/>
  <c r="AC268" i="10" s="1"/>
  <c r="X267" i="10"/>
  <c r="B279" i="8" s="1"/>
  <c r="AD267" i="10"/>
  <c r="Z267" i="10"/>
  <c r="D279" i="8" s="1"/>
  <c r="T279" i="8" s="1"/>
  <c r="AF267" i="10"/>
  <c r="C279" i="8"/>
  <c r="F279" i="8" s="1"/>
  <c r="AA267" i="10"/>
  <c r="E279" i="8" s="1"/>
  <c r="S279" i="8" s="1"/>
  <c r="AE267" i="10"/>
  <c r="AG267" i="10" s="1"/>
  <c r="P279" i="8"/>
  <c r="Q279" i="8" s="1"/>
  <c r="U274" i="8" a="1"/>
  <c r="U274" i="8" s="1"/>
  <c r="V274" i="8" s="1"/>
  <c r="J279" i="8" l="1"/>
  <c r="AE268" i="10"/>
  <c r="AG268" i="10" s="1"/>
  <c r="AD268" i="10"/>
  <c r="Y269" i="10" a="1"/>
  <c r="Y269" i="10" s="1"/>
  <c r="AC269" i="10" s="1"/>
  <c r="AF268" i="10"/>
  <c r="AA268" i="10"/>
  <c r="E280" i="8" s="1"/>
  <c r="S280" i="8" s="1"/>
  <c r="Z268" i="10"/>
  <c r="D280" i="8" s="1"/>
  <c r="T280" i="8" s="1"/>
  <c r="C280" i="8"/>
  <c r="F280" i="8" s="1"/>
  <c r="X268" i="10"/>
  <c r="B280" i="8" s="1"/>
  <c r="U275" i="8" a="1"/>
  <c r="U275" i="8" s="1"/>
  <c r="V275" i="8" s="1"/>
  <c r="P280" i="8" l="1"/>
  <c r="Q280" i="8" s="1"/>
  <c r="J280" i="8" s="1"/>
  <c r="X269" i="10"/>
  <c r="B281" i="8" s="1"/>
  <c r="AA269" i="10"/>
  <c r="E281" i="8" s="1"/>
  <c r="S281" i="8" s="1"/>
  <c r="AD269" i="10"/>
  <c r="AE269" i="10"/>
  <c r="AG269" i="10" s="1"/>
  <c r="AF269" i="10"/>
  <c r="C281" i="8"/>
  <c r="P281" i="8" s="1"/>
  <c r="Q281" i="8" s="1"/>
  <c r="Z269" i="10"/>
  <c r="D281" i="8" s="1"/>
  <c r="T281" i="8" s="1"/>
  <c r="Y270" i="10" a="1"/>
  <c r="Y270" i="10" s="1"/>
  <c r="AC270" i="10" s="1"/>
  <c r="U276" i="8" a="1"/>
  <c r="U276" i="8" s="1"/>
  <c r="V276" i="8" s="1"/>
  <c r="F281" i="8" l="1"/>
  <c r="J281" i="8"/>
  <c r="Z270" i="10"/>
  <c r="D282" i="8" s="1"/>
  <c r="T282" i="8" s="1"/>
  <c r="AA270" i="10"/>
  <c r="E282" i="8" s="1"/>
  <c r="S282" i="8" s="1"/>
  <c r="AE270" i="10"/>
  <c r="AG270" i="10" s="1"/>
  <c r="AF270" i="10"/>
  <c r="X270" i="10"/>
  <c r="B282" i="8" s="1"/>
  <c r="AD270" i="10"/>
  <c r="C282" i="8"/>
  <c r="P282" i="8" s="1"/>
  <c r="Q282" i="8" s="1"/>
  <c r="Y271" i="10" a="1"/>
  <c r="Y271" i="10" s="1"/>
  <c r="AC271" i="10" s="1"/>
  <c r="U277" i="8" a="1"/>
  <c r="U277" i="8" s="1"/>
  <c r="V277" i="8" s="1"/>
  <c r="F282" i="8" l="1"/>
  <c r="J282" i="8"/>
  <c r="Y272" i="10" a="1"/>
  <c r="Y272" i="10" s="1"/>
  <c r="AC272" i="10" s="1"/>
  <c r="AE271" i="10"/>
  <c r="AG271" i="10" s="1"/>
  <c r="X271" i="10"/>
  <c r="B283" i="8" s="1"/>
  <c r="AF271" i="10"/>
  <c r="AD271" i="10"/>
  <c r="AA271" i="10"/>
  <c r="E283" i="8" s="1"/>
  <c r="S283" i="8" s="1"/>
  <c r="C283" i="8"/>
  <c r="P283" i="8" s="1"/>
  <c r="Q283" i="8" s="1"/>
  <c r="Z271" i="10"/>
  <c r="D283" i="8" s="1"/>
  <c r="T283" i="8" s="1"/>
  <c r="U278" i="8" a="1"/>
  <c r="U278" i="8" s="1"/>
  <c r="V278" i="8" s="1"/>
  <c r="F283" i="8" l="1"/>
  <c r="J283" i="8"/>
  <c r="AA272" i="10"/>
  <c r="E284" i="8" s="1"/>
  <c r="S284" i="8" s="1"/>
  <c r="X272" i="10"/>
  <c r="B284" i="8" s="1"/>
  <c r="AD272" i="10"/>
  <c r="AE272" i="10"/>
  <c r="AG272" i="10" s="1"/>
  <c r="Z272" i="10"/>
  <c r="D284" i="8" s="1"/>
  <c r="T284" i="8" s="1"/>
  <c r="AF272" i="10"/>
  <c r="C284" i="8"/>
  <c r="P284" i="8" s="1"/>
  <c r="Q284" i="8" s="1"/>
  <c r="Y273" i="10" a="1"/>
  <c r="Y273" i="10" s="1"/>
  <c r="AC273" i="10" s="1"/>
  <c r="U279" i="8" a="1"/>
  <c r="U279" i="8" s="1"/>
  <c r="V279" i="8" s="1"/>
  <c r="J284" i="8" l="1"/>
  <c r="F284" i="8"/>
  <c r="AD273" i="10"/>
  <c r="C285" i="8"/>
  <c r="P285" i="8" s="1"/>
  <c r="Q285" i="8" s="1"/>
  <c r="X273" i="10"/>
  <c r="B285" i="8" s="1"/>
  <c r="Z273" i="10"/>
  <c r="D285" i="8" s="1"/>
  <c r="T285" i="8" s="1"/>
  <c r="AF273" i="10"/>
  <c r="AE273" i="10"/>
  <c r="AG273" i="10" s="1"/>
  <c r="Y274" i="10" a="1"/>
  <c r="Y274" i="10" s="1"/>
  <c r="AC274" i="10" s="1"/>
  <c r="AA273" i="10"/>
  <c r="E285" i="8" s="1"/>
  <c r="S285" i="8" s="1"/>
  <c r="U280" i="8" a="1"/>
  <c r="U280" i="8" s="1"/>
  <c r="V280" i="8" s="1"/>
  <c r="F285" i="8" l="1"/>
  <c r="AD274" i="10"/>
  <c r="X274" i="10"/>
  <c r="B286" i="8" s="1"/>
  <c r="AA274" i="10"/>
  <c r="AF274" i="10"/>
  <c r="C286" i="8"/>
  <c r="P286" i="8" s="1"/>
  <c r="Q286" i="8" s="1"/>
  <c r="AE274" i="10"/>
  <c r="AG274" i="10" s="1"/>
  <c r="Z274" i="10"/>
  <c r="D286" i="8" s="1"/>
  <c r="T286" i="8" s="1"/>
  <c r="Y275" i="10" a="1"/>
  <c r="Y275" i="10" s="1"/>
  <c r="AC275" i="10" s="1"/>
  <c r="J285" i="8"/>
  <c r="U281" i="8" a="1"/>
  <c r="U281" i="8" s="1"/>
  <c r="V281" i="8" s="1"/>
  <c r="E286" i="8"/>
  <c r="S286" i="8" s="1"/>
  <c r="J286" i="8" l="1"/>
  <c r="AE275" i="10"/>
  <c r="AG275" i="10" s="1"/>
  <c r="AF275" i="10"/>
  <c r="Z275" i="10"/>
  <c r="D287" i="8" s="1"/>
  <c r="T287" i="8" s="1"/>
  <c r="AD275" i="10"/>
  <c r="C287" i="8"/>
  <c r="P287" i="8" s="1"/>
  <c r="Q287" i="8" s="1"/>
  <c r="AA275" i="10"/>
  <c r="E287" i="8" s="1"/>
  <c r="S287" i="8" s="1"/>
  <c r="X275" i="10"/>
  <c r="B287" i="8" s="1"/>
  <c r="F286" i="8"/>
  <c r="Y276" i="10" a="1"/>
  <c r="Y276" i="10" s="1"/>
  <c r="AC276" i="10" s="1"/>
  <c r="U282" i="8" a="1"/>
  <c r="U282" i="8" s="1"/>
  <c r="V282" i="8" s="1"/>
  <c r="J287" i="8" l="1"/>
  <c r="F287" i="8"/>
  <c r="AA276" i="10"/>
  <c r="E288" i="8" s="1"/>
  <c r="S288" i="8" s="1"/>
  <c r="AE276" i="10"/>
  <c r="AG276" i="10" s="1"/>
  <c r="AD276" i="10"/>
  <c r="AF276" i="10"/>
  <c r="C288" i="8"/>
  <c r="P288" i="8" s="1"/>
  <c r="Q288" i="8" s="1"/>
  <c r="Z276" i="10"/>
  <c r="D288" i="8" s="1"/>
  <c r="T288" i="8" s="1"/>
  <c r="Y277" i="10" a="1"/>
  <c r="Y277" i="10" s="1"/>
  <c r="AC277" i="10" s="1"/>
  <c r="X276" i="10"/>
  <c r="B288" i="8" s="1"/>
  <c r="U283" i="8" a="1"/>
  <c r="U283" i="8" s="1"/>
  <c r="V283" i="8" s="1"/>
  <c r="J288" i="8" l="1"/>
  <c r="F288" i="8"/>
  <c r="AA277" i="10"/>
  <c r="E289" i="8" s="1"/>
  <c r="S289" i="8" s="1"/>
  <c r="X277" i="10"/>
  <c r="B289" i="8" s="1"/>
  <c r="AE277" i="10"/>
  <c r="AG277" i="10" s="1"/>
  <c r="AF277" i="10"/>
  <c r="AD277" i="10"/>
  <c r="C289" i="8"/>
  <c r="P289" i="8" s="1"/>
  <c r="Q289" i="8" s="1"/>
  <c r="Y278" i="10" a="1"/>
  <c r="Y278" i="10" s="1"/>
  <c r="AC278" i="10" s="1"/>
  <c r="Z277" i="10"/>
  <c r="D289" i="8" s="1"/>
  <c r="T289" i="8" s="1"/>
  <c r="U284" i="8" a="1"/>
  <c r="U284" i="8" s="1"/>
  <c r="V284" i="8" s="1"/>
  <c r="F289" i="8" l="1"/>
  <c r="J289" i="8"/>
  <c r="AE278" i="10"/>
  <c r="AG278" i="10" s="1"/>
  <c r="AF278" i="10"/>
  <c r="Y279" i="10" a="1"/>
  <c r="Y279" i="10" s="1"/>
  <c r="AC279" i="10" s="1"/>
  <c r="C290" i="8"/>
  <c r="F290" i="8" s="1"/>
  <c r="Z278" i="10"/>
  <c r="D290" i="8" s="1"/>
  <c r="T290" i="8" s="1"/>
  <c r="AD278" i="10"/>
  <c r="AA278" i="10"/>
  <c r="E290" i="8" s="1"/>
  <c r="S290" i="8" s="1"/>
  <c r="X278" i="10"/>
  <c r="B290" i="8" s="1"/>
  <c r="U285" i="8" a="1"/>
  <c r="U285" i="8" s="1"/>
  <c r="V285" i="8" s="1"/>
  <c r="P290" i="8" l="1"/>
  <c r="Q290" i="8" s="1"/>
  <c r="J290" i="8" s="1"/>
  <c r="AD279" i="10"/>
  <c r="AE279" i="10"/>
  <c r="AG279" i="10" s="1"/>
  <c r="AF279" i="10"/>
  <c r="Z279" i="10"/>
  <c r="D291" i="8" s="1"/>
  <c r="T291" i="8" s="1"/>
  <c r="X279" i="10"/>
  <c r="B291" i="8" s="1"/>
  <c r="C291" i="8"/>
  <c r="P291" i="8" s="1"/>
  <c r="Q291" i="8" s="1"/>
  <c r="Y280" i="10" a="1"/>
  <c r="Y280" i="10" s="1"/>
  <c r="AC280" i="10" s="1"/>
  <c r="AA279" i="10"/>
  <c r="E291" i="8" s="1"/>
  <c r="S291" i="8" s="1"/>
  <c r="U286" i="8" a="1"/>
  <c r="U286" i="8" s="1"/>
  <c r="V286" i="8" s="1"/>
  <c r="J291" i="8" l="1"/>
  <c r="AE280" i="10"/>
  <c r="AG280" i="10" s="1"/>
  <c r="AF280" i="10"/>
  <c r="AD280" i="10"/>
  <c r="C292" i="8"/>
  <c r="P292" i="8" s="1"/>
  <c r="Q292" i="8" s="1"/>
  <c r="Y281" i="10" a="1"/>
  <c r="Y281" i="10" s="1"/>
  <c r="AC281" i="10" s="1"/>
  <c r="Z280" i="10"/>
  <c r="D292" i="8" s="1"/>
  <c r="T292" i="8" s="1"/>
  <c r="AA280" i="10"/>
  <c r="E292" i="8" s="1"/>
  <c r="S292" i="8" s="1"/>
  <c r="F291" i="8"/>
  <c r="X280" i="10"/>
  <c r="B292" i="8" s="1"/>
  <c r="U287" i="8" a="1"/>
  <c r="U287" i="8" s="1"/>
  <c r="V287" i="8" s="1"/>
  <c r="F292" i="8" l="1"/>
  <c r="AF281" i="10"/>
  <c r="AD281" i="10"/>
  <c r="AE281" i="10"/>
  <c r="AG281" i="10" s="1"/>
  <c r="C293" i="8"/>
  <c r="P293" i="8" s="1"/>
  <c r="Q293" i="8" s="1"/>
  <c r="Y282" i="10" a="1"/>
  <c r="Y282" i="10" s="1"/>
  <c r="AC282" i="10" s="1"/>
  <c r="Z281" i="10"/>
  <c r="D293" i="8" s="1"/>
  <c r="T293" i="8" s="1"/>
  <c r="X281" i="10"/>
  <c r="B293" i="8" s="1"/>
  <c r="AA281" i="10"/>
  <c r="E293" i="8" s="1"/>
  <c r="S293" i="8" s="1"/>
  <c r="J292" i="8"/>
  <c r="U288" i="8" a="1"/>
  <c r="U288" i="8" s="1"/>
  <c r="V288" i="8" s="1"/>
  <c r="J293" i="8" l="1"/>
  <c r="AD282" i="10"/>
  <c r="AE282" i="10"/>
  <c r="AG282" i="10" s="1"/>
  <c r="Y283" i="10" a="1"/>
  <c r="Y283" i="10" s="1"/>
  <c r="AC283" i="10" s="1"/>
  <c r="X282" i="10"/>
  <c r="B294" i="8" s="1"/>
  <c r="AA282" i="10"/>
  <c r="E294" i="8" s="1"/>
  <c r="S294" i="8" s="1"/>
  <c r="F293" i="8"/>
  <c r="Z282" i="10"/>
  <c r="D294" i="8" s="1"/>
  <c r="T294" i="8" s="1"/>
  <c r="C294" i="8"/>
  <c r="P294" i="8" s="1"/>
  <c r="Q294" i="8" s="1"/>
  <c r="AF282" i="10"/>
  <c r="U289" i="8" a="1"/>
  <c r="U289" i="8" s="1"/>
  <c r="V289" i="8" s="1"/>
  <c r="J294" i="8" l="1"/>
  <c r="Y284" i="10" a="1"/>
  <c r="Y284" i="10" s="1"/>
  <c r="AC284" i="10" s="1"/>
  <c r="C295" i="8"/>
  <c r="F295" i="8" s="1"/>
  <c r="AA283" i="10"/>
  <c r="E295" i="8" s="1"/>
  <c r="S295" i="8" s="1"/>
  <c r="AD283" i="10"/>
  <c r="AF283" i="10"/>
  <c r="Z283" i="10"/>
  <c r="D295" i="8" s="1"/>
  <c r="T295" i="8" s="1"/>
  <c r="X283" i="10"/>
  <c r="B295" i="8" s="1"/>
  <c r="F294" i="8"/>
  <c r="AE283" i="10"/>
  <c r="AG283" i="10" s="1"/>
  <c r="P295" i="8"/>
  <c r="Q295" i="8" s="1"/>
  <c r="U290" i="8" a="1"/>
  <c r="U290" i="8" s="1"/>
  <c r="V290" i="8" s="1"/>
  <c r="AD284" i="10" l="1"/>
  <c r="Y285" i="10" a="1"/>
  <c r="Y285" i="10" s="1"/>
  <c r="AC285" i="10" s="1"/>
  <c r="AE284" i="10"/>
  <c r="AG284" i="10" s="1"/>
  <c r="AF284" i="10"/>
  <c r="C296" i="8"/>
  <c r="F296" i="8" s="1"/>
  <c r="Z284" i="10"/>
  <c r="D296" i="8" s="1"/>
  <c r="T296" i="8" s="1"/>
  <c r="AA284" i="10"/>
  <c r="E296" i="8" s="1"/>
  <c r="S296" i="8" s="1"/>
  <c r="X284" i="10"/>
  <c r="B296" i="8" s="1"/>
  <c r="J295" i="8"/>
  <c r="U291" i="8" a="1"/>
  <c r="U291" i="8" s="1"/>
  <c r="V291" i="8" s="1"/>
  <c r="P296" i="8" l="1"/>
  <c r="Q296" i="8" s="1"/>
  <c r="J296" i="8" s="1"/>
  <c r="AA285" i="10"/>
  <c r="E297" i="8" s="1"/>
  <c r="S297" i="8" s="1"/>
  <c r="AE285" i="10"/>
  <c r="AG285" i="10" s="1"/>
  <c r="AF285" i="10"/>
  <c r="Y286" i="10" a="1"/>
  <c r="Y286" i="10" s="1"/>
  <c r="AC286" i="10" s="1"/>
  <c r="C297" i="8"/>
  <c r="F297" i="8" s="1"/>
  <c r="Z285" i="10"/>
  <c r="D297" i="8" s="1"/>
  <c r="T297" i="8" s="1"/>
  <c r="X285" i="10"/>
  <c r="B297" i="8" s="1"/>
  <c r="AD285" i="10"/>
  <c r="U292" i="8" a="1"/>
  <c r="U292" i="8" s="1"/>
  <c r="V292" i="8" s="1"/>
  <c r="P297" i="8" l="1"/>
  <c r="Q297" i="8" s="1"/>
  <c r="J297" i="8" s="1"/>
  <c r="X286" i="10"/>
  <c r="B298" i="8" s="1"/>
  <c r="AD286" i="10"/>
  <c r="AE286" i="10"/>
  <c r="AG286" i="10" s="1"/>
  <c r="C298" i="8"/>
  <c r="P298" i="8" s="1"/>
  <c r="Q298" i="8" s="1"/>
  <c r="Y287" i="10" a="1"/>
  <c r="Y287" i="10" s="1"/>
  <c r="AC287" i="10" s="1"/>
  <c r="AF286" i="10"/>
  <c r="AA286" i="10"/>
  <c r="E298" i="8" s="1"/>
  <c r="S298" i="8" s="1"/>
  <c r="Z286" i="10"/>
  <c r="D298" i="8" s="1"/>
  <c r="T298" i="8" s="1"/>
  <c r="U293" i="8" a="1"/>
  <c r="U293" i="8" s="1"/>
  <c r="V293" i="8" s="1"/>
  <c r="F298" i="8" l="1"/>
  <c r="AA287" i="10"/>
  <c r="E299" i="8" s="1"/>
  <c r="S299" i="8" s="1"/>
  <c r="Z287" i="10"/>
  <c r="D299" i="8" s="1"/>
  <c r="T299" i="8" s="1"/>
  <c r="X287" i="10"/>
  <c r="B299" i="8" s="1"/>
  <c r="AE287" i="10"/>
  <c r="AG287" i="10" s="1"/>
  <c r="AF287" i="10"/>
  <c r="C299" i="8"/>
  <c r="P299" i="8" s="1"/>
  <c r="Q299" i="8" s="1"/>
  <c r="Y288" i="10" a="1"/>
  <c r="Y288" i="10" s="1"/>
  <c r="AC288" i="10" s="1"/>
  <c r="J298" i="8"/>
  <c r="AD287" i="10"/>
  <c r="U294" i="8" a="1"/>
  <c r="U294" i="8" s="1"/>
  <c r="V294" i="8" s="1"/>
  <c r="J299" i="8" l="1"/>
  <c r="F299" i="8"/>
  <c r="AF288" i="10"/>
  <c r="C300" i="8"/>
  <c r="P300" i="8" s="1"/>
  <c r="Q300" i="8" s="1"/>
  <c r="Y289" i="10" a="1"/>
  <c r="Y289" i="10" s="1"/>
  <c r="AC289" i="10" s="1"/>
  <c r="AE288" i="10"/>
  <c r="AG288" i="10" s="1"/>
  <c r="AA288" i="10"/>
  <c r="E300" i="8" s="1"/>
  <c r="S300" i="8" s="1"/>
  <c r="Z288" i="10"/>
  <c r="D300" i="8" s="1"/>
  <c r="T300" i="8" s="1"/>
  <c r="X288" i="10"/>
  <c r="B300" i="8" s="1"/>
  <c r="AD288" i="10"/>
  <c r="U295" i="8" a="1"/>
  <c r="U295" i="8" s="1"/>
  <c r="V295" i="8" s="1"/>
  <c r="F300" i="8" l="1"/>
  <c r="Z289" i="10"/>
  <c r="D301" i="8" s="1"/>
  <c r="T301" i="8" s="1"/>
  <c r="AF289" i="10"/>
  <c r="Y290" i="10" a="1"/>
  <c r="Y290" i="10" s="1"/>
  <c r="AC290" i="10" s="1"/>
  <c r="AD289" i="10"/>
  <c r="AE289" i="10"/>
  <c r="AG289" i="10" s="1"/>
  <c r="C301" i="8"/>
  <c r="P301" i="8" s="1"/>
  <c r="Q301" i="8" s="1"/>
  <c r="AA289" i="10"/>
  <c r="E301" i="8" s="1"/>
  <c r="S301" i="8" s="1"/>
  <c r="X289" i="10"/>
  <c r="B301" i="8" s="1"/>
  <c r="J300" i="8"/>
  <c r="U296" i="8" a="1"/>
  <c r="U296" i="8" s="1"/>
  <c r="V296" i="8" s="1"/>
  <c r="J301" i="8" l="1"/>
  <c r="F301" i="8"/>
  <c r="Y291" i="10" a="1"/>
  <c r="Y291" i="10" s="1"/>
  <c r="AC291" i="10" s="1"/>
  <c r="Z290" i="10"/>
  <c r="D302" i="8" s="1"/>
  <c r="T302" i="8" s="1"/>
  <c r="X290" i="10"/>
  <c r="B302" i="8" s="1"/>
  <c r="AF290" i="10"/>
  <c r="AE290" i="10"/>
  <c r="AG290" i="10" s="1"/>
  <c r="AD290" i="10"/>
  <c r="C302" i="8"/>
  <c r="F302" i="8" s="1"/>
  <c r="AA290" i="10"/>
  <c r="E302" i="8" s="1"/>
  <c r="S302" i="8" s="1"/>
  <c r="P302" i="8"/>
  <c r="Q302" i="8" s="1"/>
  <c r="U297" i="8" a="1"/>
  <c r="U297" i="8" s="1"/>
  <c r="V297" i="8" s="1"/>
  <c r="J302" i="8" l="1"/>
  <c r="AA291" i="10"/>
  <c r="E303" i="8" s="1"/>
  <c r="S303" i="8" s="1"/>
  <c r="AE291" i="10"/>
  <c r="AG291" i="10" s="1"/>
  <c r="Y292" i="10" a="1"/>
  <c r="Y292" i="10" s="1"/>
  <c r="AC292" i="10" s="1"/>
  <c r="X291" i="10"/>
  <c r="B303" i="8" s="1"/>
  <c r="AD291" i="10"/>
  <c r="AF291" i="10"/>
  <c r="C303" i="8"/>
  <c r="P303" i="8" s="1"/>
  <c r="Q303" i="8" s="1"/>
  <c r="Z291" i="10"/>
  <c r="D303" i="8" s="1"/>
  <c r="T303" i="8" s="1"/>
  <c r="U298" i="8" a="1"/>
  <c r="U298" i="8" s="1"/>
  <c r="V298" i="8" s="1"/>
  <c r="J303" i="8" l="1"/>
  <c r="F303" i="8"/>
  <c r="AE292" i="10"/>
  <c r="AG292" i="10" s="1"/>
  <c r="AF292" i="10"/>
  <c r="X292" i="10"/>
  <c r="B304" i="8" s="1"/>
  <c r="AD292" i="10"/>
  <c r="C304" i="8"/>
  <c r="F304" i="8" s="1"/>
  <c r="AA292" i="10"/>
  <c r="E304" i="8" s="1"/>
  <c r="S304" i="8" s="1"/>
  <c r="Z292" i="10"/>
  <c r="D304" i="8" s="1"/>
  <c r="T304" i="8" s="1"/>
  <c r="Y293" i="10" a="1"/>
  <c r="Y293" i="10" s="1"/>
  <c r="AC293" i="10" s="1"/>
  <c r="U299" i="8" a="1"/>
  <c r="U299" i="8" s="1"/>
  <c r="V299" i="8" s="1"/>
  <c r="P304" i="8" l="1"/>
  <c r="Q304" i="8" s="1"/>
  <c r="J304" i="8" s="1"/>
  <c r="AD293" i="10"/>
  <c r="AE293" i="10"/>
  <c r="AG293" i="10" s="1"/>
  <c r="AF293" i="10"/>
  <c r="C305" i="8"/>
  <c r="P305" i="8" s="1"/>
  <c r="Q305" i="8" s="1"/>
  <c r="Y294" i="10" a="1"/>
  <c r="Y294" i="10" s="1"/>
  <c r="AC294" i="10" s="1"/>
  <c r="Z293" i="10"/>
  <c r="D305" i="8" s="1"/>
  <c r="T305" i="8" s="1"/>
  <c r="AA293" i="10"/>
  <c r="E305" i="8" s="1"/>
  <c r="S305" i="8" s="1"/>
  <c r="X293" i="10"/>
  <c r="B305" i="8" s="1"/>
  <c r="U300" i="8" a="1"/>
  <c r="U300" i="8" s="1"/>
  <c r="V300" i="8" s="1"/>
  <c r="F305" i="8" l="1"/>
  <c r="AA294" i="10"/>
  <c r="E306" i="8" s="1"/>
  <c r="S306" i="8" s="1"/>
  <c r="X294" i="10"/>
  <c r="B306" i="8" s="1"/>
  <c r="AD294" i="10"/>
  <c r="AE294" i="10"/>
  <c r="AG294" i="10" s="1"/>
  <c r="AF294" i="10"/>
  <c r="C306" i="8"/>
  <c r="F306" i="8" s="1"/>
  <c r="Z294" i="10"/>
  <c r="D306" i="8" s="1"/>
  <c r="T306" i="8" s="1"/>
  <c r="Y295" i="10" a="1"/>
  <c r="Y295" i="10" s="1"/>
  <c r="AC295" i="10" s="1"/>
  <c r="J305" i="8"/>
  <c r="U301" i="8" a="1"/>
  <c r="U301" i="8" s="1"/>
  <c r="V301" i="8" s="1"/>
  <c r="P306" i="8" l="1"/>
  <c r="Q306" i="8" s="1"/>
  <c r="J306" i="8" s="1"/>
  <c r="AF295" i="10"/>
  <c r="C307" i="8"/>
  <c r="P307" i="8" s="1"/>
  <c r="Q307" i="8" s="1"/>
  <c r="Y296" i="10" a="1"/>
  <c r="Y296" i="10" s="1"/>
  <c r="AC296" i="10" s="1"/>
  <c r="X295" i="10"/>
  <c r="B307" i="8" s="1"/>
  <c r="AD295" i="10"/>
  <c r="AE295" i="10"/>
  <c r="AG295" i="10" s="1"/>
  <c r="Z295" i="10"/>
  <c r="D307" i="8" s="1"/>
  <c r="T307" i="8" s="1"/>
  <c r="AA295" i="10"/>
  <c r="E307" i="8" s="1"/>
  <c r="S307" i="8" s="1"/>
  <c r="U302" i="8" a="1"/>
  <c r="U302" i="8" s="1"/>
  <c r="V302" i="8" s="1"/>
  <c r="F307" i="8" l="1"/>
  <c r="AE296" i="10"/>
  <c r="AG296" i="10" s="1"/>
  <c r="AF296" i="10"/>
  <c r="X296" i="10"/>
  <c r="B308" i="8" s="1"/>
  <c r="J307" i="8"/>
  <c r="Y297" i="10" a="1"/>
  <c r="Y297" i="10" s="1"/>
  <c r="AC297" i="10" s="1"/>
  <c r="C308" i="8"/>
  <c r="P308" i="8" s="1"/>
  <c r="Q308" i="8" s="1"/>
  <c r="AA296" i="10"/>
  <c r="E308" i="8" s="1"/>
  <c r="S308" i="8" s="1"/>
  <c r="Z296" i="10"/>
  <c r="D308" i="8" s="1"/>
  <c r="T308" i="8" s="1"/>
  <c r="AD296" i="10"/>
  <c r="U303" i="8" a="1"/>
  <c r="U303" i="8" s="1"/>
  <c r="V303" i="8" s="1"/>
  <c r="J308" i="8" l="1"/>
  <c r="AF297" i="10"/>
  <c r="C309" i="8"/>
  <c r="P309" i="8" s="1"/>
  <c r="Q309" i="8" s="1"/>
  <c r="Z297" i="10"/>
  <c r="D309" i="8" s="1"/>
  <c r="T309" i="8" s="1"/>
  <c r="AA297" i="10"/>
  <c r="E309" i="8" s="1"/>
  <c r="S309" i="8" s="1"/>
  <c r="X297" i="10"/>
  <c r="B309" i="8" s="1"/>
  <c r="F308" i="8"/>
  <c r="Y298" i="10" a="1"/>
  <c r="Y298" i="10" s="1"/>
  <c r="AC298" i="10" s="1"/>
  <c r="AE297" i="10"/>
  <c r="AG297" i="10" s="1"/>
  <c r="AD297" i="10"/>
  <c r="U304" i="8" a="1"/>
  <c r="U304" i="8" s="1"/>
  <c r="V304" i="8" s="1"/>
  <c r="F309" i="8" l="1"/>
  <c r="AE298" i="10"/>
  <c r="AG298" i="10" s="1"/>
  <c r="AD298" i="10"/>
  <c r="Y299" i="10" a="1"/>
  <c r="Y299" i="10" s="1"/>
  <c r="AC299" i="10" s="1"/>
  <c r="AA298" i="10"/>
  <c r="E310" i="8" s="1"/>
  <c r="S310" i="8" s="1"/>
  <c r="C310" i="8"/>
  <c r="P310" i="8" s="1"/>
  <c r="Q310" i="8" s="1"/>
  <c r="X298" i="10"/>
  <c r="B310" i="8" s="1"/>
  <c r="J309" i="8"/>
  <c r="Z298" i="10"/>
  <c r="D310" i="8" s="1"/>
  <c r="T310" i="8" s="1"/>
  <c r="AF298" i="10"/>
  <c r="U305" i="8" a="1"/>
  <c r="U305" i="8" s="1"/>
  <c r="V305" i="8" s="1"/>
  <c r="F310" i="8" l="1"/>
  <c r="AF299" i="10"/>
  <c r="Z299" i="10"/>
  <c r="D311" i="8" s="1"/>
  <c r="T311" i="8" s="1"/>
  <c r="AA299" i="10"/>
  <c r="E311" i="8" s="1"/>
  <c r="S311" i="8" s="1"/>
  <c r="AE299" i="10"/>
  <c r="AG299" i="10" s="1"/>
  <c r="AD299" i="10"/>
  <c r="C311" i="8"/>
  <c r="P311" i="8" s="1"/>
  <c r="Q311" i="8" s="1"/>
  <c r="Y300" i="10" a="1"/>
  <c r="Y300" i="10" s="1"/>
  <c r="AC300" i="10" s="1"/>
  <c r="X299" i="10"/>
  <c r="B311" i="8" s="1"/>
  <c r="J310" i="8"/>
  <c r="U306" i="8" a="1"/>
  <c r="U306" i="8" s="1"/>
  <c r="V306" i="8" s="1"/>
  <c r="J311" i="8" l="1"/>
  <c r="Y301" i="10" a="1"/>
  <c r="Y301" i="10" s="1"/>
  <c r="AC301" i="10" s="1"/>
  <c r="AA300" i="10"/>
  <c r="E312" i="8" s="1"/>
  <c r="S312" i="8" s="1"/>
  <c r="AD300" i="10"/>
  <c r="X300" i="10"/>
  <c r="B312" i="8" s="1"/>
  <c r="F311" i="8"/>
  <c r="AF300" i="10"/>
  <c r="C312" i="8"/>
  <c r="F312" i="8" s="1"/>
  <c r="Z300" i="10"/>
  <c r="D312" i="8" s="1"/>
  <c r="T312" i="8" s="1"/>
  <c r="AE300" i="10"/>
  <c r="AG300" i="10" s="1"/>
  <c r="U307" i="8" a="1"/>
  <c r="U307" i="8" s="1"/>
  <c r="V307" i="8" s="1"/>
  <c r="P312" i="8" l="1"/>
  <c r="Q312" i="8" s="1"/>
  <c r="J312" i="8" s="1"/>
  <c r="AA301" i="10"/>
  <c r="E313" i="8" s="1"/>
  <c r="S313" i="8" s="1"/>
  <c r="AE301" i="10"/>
  <c r="AG301" i="10" s="1"/>
  <c r="AF301" i="10"/>
  <c r="AD301" i="10"/>
  <c r="Z301" i="10"/>
  <c r="D313" i="8" s="1"/>
  <c r="T313" i="8" s="1"/>
  <c r="C313" i="8"/>
  <c r="F313" i="8" s="1"/>
  <c r="Y302" i="10" a="1"/>
  <c r="Y302" i="10" s="1"/>
  <c r="AC302" i="10" s="1"/>
  <c r="X301" i="10"/>
  <c r="B313" i="8" s="1"/>
  <c r="U308" i="8" a="1"/>
  <c r="U308" i="8" s="1"/>
  <c r="V308" i="8" s="1"/>
  <c r="P313" i="8" l="1"/>
  <c r="Q313" i="8" s="1"/>
  <c r="J313" i="8" s="1"/>
  <c r="AD302" i="10"/>
  <c r="AE302" i="10"/>
  <c r="AG302" i="10" s="1"/>
  <c r="AF302" i="10"/>
  <c r="C314" i="8"/>
  <c r="P314" i="8" s="1"/>
  <c r="Q314" i="8" s="1"/>
  <c r="Y303" i="10" a="1"/>
  <c r="Y303" i="10" s="1"/>
  <c r="AC303" i="10" s="1"/>
  <c r="Z302" i="10"/>
  <c r="D314" i="8" s="1"/>
  <c r="T314" i="8" s="1"/>
  <c r="AA302" i="10"/>
  <c r="E314" i="8" s="1"/>
  <c r="S314" i="8" s="1"/>
  <c r="X302" i="10"/>
  <c r="B314" i="8" s="1"/>
  <c r="U309" i="8" a="1"/>
  <c r="U309" i="8" s="1"/>
  <c r="V309" i="8" s="1"/>
  <c r="J314" i="8" l="1"/>
  <c r="F314" i="8"/>
  <c r="AF303" i="10"/>
  <c r="C315" i="8"/>
  <c r="P315" i="8" s="1"/>
  <c r="Q315" i="8" s="1"/>
  <c r="AA303" i="10"/>
  <c r="E315" i="8" s="1"/>
  <c r="S315" i="8" s="1"/>
  <c r="X303" i="10"/>
  <c r="B315" i="8" s="1"/>
  <c r="AD303" i="10"/>
  <c r="AE303" i="10"/>
  <c r="AG303" i="10" s="1"/>
  <c r="Y304" i="10" a="1"/>
  <c r="Y304" i="10" s="1"/>
  <c r="AC304" i="10" s="1"/>
  <c r="Z303" i="10"/>
  <c r="D315" i="8" s="1"/>
  <c r="T315" i="8" s="1"/>
  <c r="U310" i="8" a="1"/>
  <c r="U310" i="8" s="1"/>
  <c r="V310" i="8" s="1"/>
  <c r="J315" i="8" l="1"/>
  <c r="F315" i="8"/>
  <c r="X304" i="10"/>
  <c r="B316" i="8" s="1"/>
  <c r="AD304" i="10"/>
  <c r="C316" i="8"/>
  <c r="F316" i="8" s="1"/>
  <c r="AE304" i="10"/>
  <c r="AG304" i="10" s="1"/>
  <c r="AF304" i="10"/>
  <c r="AA304" i="10"/>
  <c r="E316" i="8" s="1"/>
  <c r="S316" i="8" s="1"/>
  <c r="Y305" i="10" a="1"/>
  <c r="Y305" i="10" s="1"/>
  <c r="AC305" i="10" s="1"/>
  <c r="Z304" i="10"/>
  <c r="D316" i="8" s="1"/>
  <c r="T316" i="8" s="1"/>
  <c r="U311" i="8" a="1"/>
  <c r="U311" i="8" s="1"/>
  <c r="V311" i="8" s="1"/>
  <c r="P316" i="8" l="1"/>
  <c r="Q316" i="8" s="1"/>
  <c r="C317" i="8"/>
  <c r="F317" i="8" s="1"/>
  <c r="Z305" i="10"/>
  <c r="D317" i="8" s="1"/>
  <c r="T317" i="8" s="1"/>
  <c r="X305" i="10"/>
  <c r="B317" i="8" s="1"/>
  <c r="AD305" i="10"/>
  <c r="AF305" i="10"/>
  <c r="AE305" i="10"/>
  <c r="AG305" i="10" s="1"/>
  <c r="AA305" i="10"/>
  <c r="E317" i="8" s="1"/>
  <c r="S317" i="8" s="1"/>
  <c r="J316" i="8"/>
  <c r="F320" i="8"/>
  <c r="F321" i="8"/>
  <c r="F322" i="8"/>
  <c r="F318" i="8"/>
  <c r="F319" i="8"/>
  <c r="F323" i="8"/>
  <c r="U312" i="8" a="1"/>
  <c r="U312" i="8" s="1"/>
  <c r="V312" i="8" s="1"/>
  <c r="G313" i="8" l="1"/>
  <c r="G30" i="8"/>
  <c r="P317" i="8"/>
  <c r="J7" i="8" s="1"/>
  <c r="J10" i="8" s="1"/>
  <c r="G309" i="8"/>
  <c r="G315" i="8"/>
  <c r="G317" i="8"/>
  <c r="G311" i="8"/>
  <c r="G320" i="8"/>
  <c r="G323" i="8"/>
  <c r="G321" i="8"/>
  <c r="G319" i="8"/>
  <c r="G322" i="8"/>
  <c r="G19" i="8"/>
  <c r="G18" i="8"/>
  <c r="G318" i="8"/>
  <c r="G23" i="8"/>
  <c r="G21" i="8"/>
  <c r="G22" i="8"/>
  <c r="G20" i="8"/>
  <c r="G26" i="8"/>
  <c r="G24" i="8"/>
  <c r="G25" i="8"/>
  <c r="G28" i="8"/>
  <c r="G27" i="8"/>
  <c r="G29" i="8"/>
  <c r="G31" i="8"/>
  <c r="G32" i="8"/>
  <c r="G33" i="8"/>
  <c r="G34" i="8"/>
  <c r="G36" i="8"/>
  <c r="G35" i="8"/>
  <c r="G37" i="8"/>
  <c r="G39" i="8"/>
  <c r="G38" i="8"/>
  <c r="G42" i="8"/>
  <c r="G44" i="8"/>
  <c r="G41" i="8"/>
  <c r="G40" i="8"/>
  <c r="G45" i="8"/>
  <c r="G47" i="8"/>
  <c r="G43" i="8"/>
  <c r="G46" i="8"/>
  <c r="G49" i="8"/>
  <c r="G48" i="8"/>
  <c r="G53" i="8"/>
  <c r="G50" i="8"/>
  <c r="G51" i="8"/>
  <c r="G52" i="8"/>
  <c r="G54" i="8"/>
  <c r="G55" i="8"/>
  <c r="G56" i="8"/>
  <c r="G57" i="8"/>
  <c r="G60" i="8"/>
  <c r="G58" i="8"/>
  <c r="G62" i="8"/>
  <c r="G61" i="8"/>
  <c r="G59" i="8"/>
  <c r="G64" i="8"/>
  <c r="G63" i="8"/>
  <c r="G65" i="8"/>
  <c r="G66" i="8"/>
  <c r="G67" i="8"/>
  <c r="G72" i="8"/>
  <c r="G70" i="8"/>
  <c r="G68" i="8"/>
  <c r="G69" i="8"/>
  <c r="G73" i="8"/>
  <c r="G71" i="8"/>
  <c r="G74" i="8"/>
  <c r="G77" i="8"/>
  <c r="G75" i="8"/>
  <c r="G76" i="8"/>
  <c r="G78" i="8"/>
  <c r="G80" i="8"/>
  <c r="G79" i="8"/>
  <c r="G81" i="8"/>
  <c r="G84" i="8"/>
  <c r="G82" i="8"/>
  <c r="G83" i="8"/>
  <c r="G85" i="8"/>
  <c r="G86" i="8"/>
  <c r="G88" i="8"/>
  <c r="G87" i="8"/>
  <c r="G90" i="8"/>
  <c r="G89" i="8"/>
  <c r="G91" i="8"/>
  <c r="G95" i="8"/>
  <c r="G92" i="8"/>
  <c r="G93" i="8"/>
  <c r="G94" i="8"/>
  <c r="G98" i="8"/>
  <c r="G99" i="8"/>
  <c r="G96" i="8"/>
  <c r="G97" i="8"/>
  <c r="G100" i="8"/>
  <c r="G101" i="8"/>
  <c r="G103" i="8"/>
  <c r="G102" i="8"/>
  <c r="G104" i="8"/>
  <c r="G106" i="8"/>
  <c r="G105" i="8"/>
  <c r="G109" i="8"/>
  <c r="G107" i="8"/>
  <c r="G108" i="8"/>
  <c r="G110" i="8"/>
  <c r="G111" i="8"/>
  <c r="G114" i="8"/>
  <c r="G113" i="8"/>
  <c r="G112" i="8"/>
  <c r="G115" i="8"/>
  <c r="G116" i="8"/>
  <c r="G117" i="8"/>
  <c r="G118" i="8"/>
  <c r="G119" i="8"/>
  <c r="G120" i="8"/>
  <c r="G121" i="8"/>
  <c r="G125" i="8"/>
  <c r="G123" i="8"/>
  <c r="G122" i="8"/>
  <c r="G124" i="8"/>
  <c r="G127" i="8"/>
  <c r="G126" i="8"/>
  <c r="G128" i="8"/>
  <c r="G129" i="8"/>
  <c r="G131" i="8"/>
  <c r="G130" i="8"/>
  <c r="G134" i="8"/>
  <c r="G132" i="8"/>
  <c r="G133" i="8"/>
  <c r="G137" i="8"/>
  <c r="G135" i="8"/>
  <c r="G136" i="8"/>
  <c r="G139" i="8"/>
  <c r="G138" i="8"/>
  <c r="G140" i="8"/>
  <c r="G141" i="8"/>
  <c r="G142" i="8"/>
  <c r="G146" i="8"/>
  <c r="G143" i="8"/>
  <c r="G145" i="8"/>
  <c r="G144" i="8"/>
  <c r="G147" i="8"/>
  <c r="G148" i="8"/>
  <c r="G149" i="8"/>
  <c r="G151" i="8"/>
  <c r="G150" i="8"/>
  <c r="G153" i="8"/>
  <c r="G152" i="8"/>
  <c r="G155" i="8"/>
  <c r="G154" i="8"/>
  <c r="G156" i="8"/>
  <c r="G160" i="8"/>
  <c r="G157" i="8"/>
  <c r="G159" i="8"/>
  <c r="G158" i="8"/>
  <c r="G161" i="8"/>
  <c r="G163" i="8"/>
  <c r="G162" i="8"/>
  <c r="G164" i="8"/>
  <c r="G165" i="8"/>
  <c r="G168" i="8"/>
  <c r="G166" i="8"/>
  <c r="G167" i="8"/>
  <c r="G169" i="8"/>
  <c r="G170" i="8"/>
  <c r="G174" i="8"/>
  <c r="G172" i="8"/>
  <c r="G171" i="8"/>
  <c r="G173" i="8"/>
  <c r="G176" i="8"/>
  <c r="G175" i="8"/>
  <c r="G178" i="8"/>
  <c r="G177" i="8"/>
  <c r="G179" i="8"/>
  <c r="G181" i="8"/>
  <c r="G180" i="8"/>
  <c r="G182" i="8"/>
  <c r="G183" i="8"/>
  <c r="G184" i="8"/>
  <c r="G188" i="8"/>
  <c r="G186" i="8"/>
  <c r="G185" i="8"/>
  <c r="G189" i="8"/>
  <c r="G187" i="8"/>
  <c r="G191" i="8"/>
  <c r="G193" i="8"/>
  <c r="G190" i="8"/>
  <c r="G192" i="8"/>
  <c r="G195" i="8"/>
  <c r="G194" i="8"/>
  <c r="G199" i="8"/>
  <c r="G196" i="8"/>
  <c r="G197" i="8"/>
  <c r="G198" i="8"/>
  <c r="G202" i="8"/>
  <c r="G201" i="8"/>
  <c r="G200" i="8"/>
  <c r="G203" i="8"/>
  <c r="G204" i="8"/>
  <c r="G206" i="8"/>
  <c r="G205" i="8"/>
  <c r="G209" i="8"/>
  <c r="G207" i="8"/>
  <c r="G208" i="8"/>
  <c r="G213" i="8"/>
  <c r="G210" i="8"/>
  <c r="G211" i="8"/>
  <c r="G212" i="8"/>
  <c r="G214" i="8"/>
  <c r="G215" i="8"/>
  <c r="G218" i="8"/>
  <c r="G216" i="8"/>
  <c r="G217" i="8"/>
  <c r="G219" i="8"/>
  <c r="G223" i="8"/>
  <c r="G221" i="8"/>
  <c r="G220" i="8"/>
  <c r="G222" i="8"/>
  <c r="G224" i="8"/>
  <c r="G227" i="8"/>
  <c r="G225" i="8"/>
  <c r="G226" i="8"/>
  <c r="G228" i="8"/>
  <c r="G229" i="8"/>
  <c r="G230" i="8"/>
  <c r="G232" i="8"/>
  <c r="G231" i="8"/>
  <c r="G233" i="8"/>
  <c r="G235" i="8"/>
  <c r="G234" i="8"/>
  <c r="G237" i="8"/>
  <c r="G238" i="8"/>
  <c r="G236" i="8"/>
  <c r="G239" i="8"/>
  <c r="G243" i="8"/>
  <c r="G240" i="8"/>
  <c r="G241" i="8"/>
  <c r="G242" i="8"/>
  <c r="G244" i="8"/>
  <c r="G246" i="8"/>
  <c r="G245" i="8"/>
  <c r="G249" i="8"/>
  <c r="G247" i="8"/>
  <c r="G248" i="8"/>
  <c r="G250" i="8"/>
  <c r="G251" i="8"/>
  <c r="G254" i="8"/>
  <c r="G253" i="8"/>
  <c r="G252" i="8"/>
  <c r="G255" i="8"/>
  <c r="G257" i="8"/>
  <c r="G256" i="8"/>
  <c r="G258" i="8"/>
  <c r="G260" i="8"/>
  <c r="G259" i="8"/>
  <c r="G261" i="8"/>
  <c r="G262" i="8"/>
  <c r="G263" i="8"/>
  <c r="G264" i="8"/>
  <c r="G267" i="8"/>
  <c r="G265" i="8"/>
  <c r="G266" i="8"/>
  <c r="G269" i="8"/>
  <c r="G268" i="8"/>
  <c r="G271" i="8"/>
  <c r="G270" i="8"/>
  <c r="G274" i="8"/>
  <c r="G273" i="8"/>
  <c r="G275" i="8"/>
  <c r="G272" i="8"/>
  <c r="G277" i="8"/>
  <c r="G276" i="8"/>
  <c r="G279" i="8"/>
  <c r="G278" i="8"/>
  <c r="G280" i="8"/>
  <c r="G282" i="8"/>
  <c r="G281" i="8"/>
  <c r="G284" i="8"/>
  <c r="G283" i="8"/>
  <c r="G287" i="8"/>
  <c r="G286" i="8"/>
  <c r="G285" i="8"/>
  <c r="G288" i="8"/>
  <c r="G290" i="8"/>
  <c r="G289" i="8"/>
  <c r="G291" i="8"/>
  <c r="G292" i="8"/>
  <c r="G293" i="8"/>
  <c r="G294" i="8"/>
  <c r="G295" i="8"/>
  <c r="G296" i="8"/>
  <c r="G297" i="8"/>
  <c r="G298" i="8"/>
  <c r="G299" i="8"/>
  <c r="G300" i="8"/>
  <c r="G301" i="8"/>
  <c r="G302" i="8"/>
  <c r="G303" i="8"/>
  <c r="G304" i="8"/>
  <c r="G305" i="8"/>
  <c r="G306" i="8"/>
  <c r="G307" i="8"/>
  <c r="G316" i="8"/>
  <c r="G314" i="8"/>
  <c r="G312" i="8"/>
  <c r="G310" i="8"/>
  <c r="G308" i="8"/>
  <c r="U313" i="8" a="1"/>
  <c r="U313" i="8" s="1"/>
  <c r="V313" i="8" s="1"/>
  <c r="Q317" i="8"/>
  <c r="J317" i="8" s="1"/>
  <c r="K7" i="8" l="1"/>
  <c r="K10" i="8" s="1"/>
  <c r="U314" i="8" a="1"/>
  <c r="U314" i="8" s="1"/>
  <c r="V314" i="8" s="1"/>
  <c r="U315" i="8" l="1" a="1"/>
  <c r="U315" i="8" s="1"/>
  <c r="V315" i="8" s="1"/>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X8" i="6"/>
  <c r="X9" i="6"/>
  <c r="X10" i="6"/>
  <c r="X11" i="6"/>
  <c r="X12" i="6"/>
  <c r="X13" i="6"/>
  <c r="X14" i="6"/>
  <c r="X15" i="6"/>
  <c r="X16" i="6"/>
  <c r="X17" i="6"/>
  <c r="X18" i="6"/>
  <c r="X19" i="6"/>
  <c r="X20" i="6"/>
  <c r="X21" i="6"/>
  <c r="X22" i="6"/>
  <c r="X23" i="6"/>
  <c r="X24" i="6"/>
  <c r="X25" i="6"/>
  <c r="X26" i="6"/>
  <c r="X27" i="6"/>
  <c r="X28" i="6"/>
  <c r="X29" i="6"/>
  <c r="X30" i="6"/>
  <c r="X31" i="6"/>
  <c r="X32" i="6"/>
  <c r="X33" i="6"/>
  <c r="X34" i="6"/>
  <c r="X35" i="6"/>
  <c r="X7" i="6"/>
  <c r="U316" i="8" l="1" a="1"/>
  <c r="U316" i="8" s="1"/>
  <c r="V316" i="8" s="1"/>
  <c r="U317" i="8" l="1" a="1"/>
  <c r="U317" i="8" s="1"/>
  <c r="V317" i="8" s="1"/>
  <c r="U318" i="8" l="1" a="1"/>
  <c r="U318" i="8" s="1"/>
  <c r="V318" i="8" s="1"/>
  <c r="U319" i="8" l="1" a="1"/>
  <c r="U319" i="8" s="1"/>
  <c r="V319" i="8" s="1"/>
  <c r="U320" i="8" l="1" a="1"/>
  <c r="U320" i="8" s="1"/>
  <c r="V320" i="8" s="1"/>
  <c r="U321" i="8" l="1" a="1"/>
  <c r="U321" i="8" s="1"/>
  <c r="V321" i="8" s="1"/>
  <c r="U322" i="8" l="1" a="1"/>
  <c r="U322" i="8" s="1"/>
  <c r="V322" i="8" s="1"/>
  <c r="U323" i="8" l="1" a="1"/>
  <c r="U323" i="8" s="1"/>
  <c r="V323" i="8" s="1"/>
</calcChain>
</file>

<file path=xl/sharedStrings.xml><?xml version="1.0" encoding="utf-8"?>
<sst xmlns="http://schemas.openxmlformats.org/spreadsheetml/2006/main" count="1572" uniqueCount="182">
  <si>
    <t>Leistungsebene</t>
  </si>
  <si>
    <t>Online-Dienste</t>
  </si>
  <si>
    <t>EfA-Leistungen</t>
  </si>
  <si>
    <t>Ja/Nein</t>
  </si>
  <si>
    <t>(Bitte Wählen)</t>
  </si>
  <si>
    <t>Nein</t>
  </si>
  <si>
    <t>Ja</t>
  </si>
  <si>
    <t>Ebene</t>
  </si>
  <si>
    <t>Nr.</t>
  </si>
  <si>
    <t>Themenfeld</t>
  </si>
  <si>
    <t>OD-ID</t>
  </si>
  <si>
    <t>Kosten</t>
  </si>
  <si>
    <t>a)</t>
  </si>
  <si>
    <t>b)</t>
  </si>
  <si>
    <t>c)</t>
  </si>
  <si>
    <t>d)</t>
  </si>
  <si>
    <t>e)</t>
  </si>
  <si>
    <t>1 - IT-Planungsrat</t>
  </si>
  <si>
    <t>2 - Mehr- oder Mindereinnahmen</t>
  </si>
  <si>
    <t>3 - Kosten für Service-Owner/Fachliche Leitstellen</t>
  </si>
  <si>
    <t>Identifikation</t>
  </si>
  <si>
    <t>Verteilungsschlüssel</t>
  </si>
  <si>
    <t>Verteilungsparameter</t>
  </si>
  <si>
    <t>Mitnutzungsquote</t>
  </si>
  <si>
    <t>Paketparameter</t>
  </si>
  <si>
    <t>Paketname</t>
  </si>
  <si>
    <t>Informationen je Online-Dienst</t>
  </si>
  <si>
    <t>Land</t>
  </si>
  <si>
    <t>Schlüssel</t>
  </si>
  <si>
    <t>Königsteiner Schlüssel</t>
  </si>
  <si>
    <t>Bund [Ja/Nein]</t>
  </si>
  <si>
    <t>Bund</t>
  </si>
  <si>
    <t>Anteil</t>
  </si>
  <si>
    <t>Anteil Gesamtbevölkerung</t>
  </si>
  <si>
    <t>Handwerkskammern</t>
  </si>
  <si>
    <t>Länder</t>
  </si>
  <si>
    <t>Bayern</t>
  </si>
  <si>
    <t>Berlin</t>
  </si>
  <si>
    <t>Brandenburg</t>
  </si>
  <si>
    <t>Bremen</t>
  </si>
  <si>
    <t>Hamburg</t>
  </si>
  <si>
    <t>Hessen</t>
  </si>
  <si>
    <t>Mecklenburg-Vorpommern</t>
  </si>
  <si>
    <t>Niedersachsen</t>
  </si>
  <si>
    <t>Nordrhein Westfalen</t>
  </si>
  <si>
    <t>Rheinland-Pfalz</t>
  </si>
  <si>
    <t>Saarland</t>
  </si>
  <si>
    <t>Sachsen</t>
  </si>
  <si>
    <t>Sachsen-Anhalt</t>
  </si>
  <si>
    <t>Schleswig-Holstein</t>
  </si>
  <si>
    <t>Thüringen</t>
  </si>
  <si>
    <t>Summe</t>
  </si>
  <si>
    <t>Anteile</t>
  </si>
  <si>
    <t>Modifizierter Königsteiner Schlüssel</t>
  </si>
  <si>
    <t>Auswahl Land</t>
  </si>
  <si>
    <t>Verfügbar</t>
  </si>
  <si>
    <t>Verfügbarkeit</t>
  </si>
  <si>
    <t>Vollständig</t>
  </si>
  <si>
    <t>Anteil =&gt;</t>
  </si>
  <si>
    <t>Zielgruppe</t>
  </si>
  <si>
    <t>Alle</t>
  </si>
  <si>
    <t>Leistungsübersicht</t>
  </si>
  <si>
    <t>Unternehmensführung &amp; -entwicklung</t>
  </si>
  <si>
    <t>Familie &amp; Kind</t>
  </si>
  <si>
    <t>Planen &amp; Bauen</t>
  </si>
  <si>
    <t>Umwelt</t>
  </si>
  <si>
    <t>Engagement &amp; Hobby</t>
  </si>
  <si>
    <t>Bildung</t>
  </si>
  <si>
    <t>Arbeit &amp; Ruhestand</t>
  </si>
  <si>
    <t>Ihre Informationen</t>
  </si>
  <si>
    <t>Kommune</t>
  </si>
  <si>
    <t>Die Leistungen welches umsetzenden Landes können Sie hier einsehen?</t>
  </si>
  <si>
    <t>Aus welchem Themenfeld stammen diese Leistungen?</t>
  </si>
  <si>
    <t>Informationen zum Leistunsangebot</t>
  </si>
  <si>
    <t>Welcher Regierungsebene sind sie zugehörig?</t>
  </si>
  <si>
    <t>Wieviele Einwohner*Innen hat Ihre Kommune?</t>
  </si>
  <si>
    <t>Welchem Land sind Sie zugehörig?</t>
  </si>
  <si>
    <t>In welchem Land liegt Ihre Kommune?</t>
  </si>
  <si>
    <t>OZG-ID</t>
  </si>
  <si>
    <t>OZG-Leistung</t>
  </si>
  <si>
    <t>OZG-Leistung [OZG-ID]</t>
  </si>
  <si>
    <t>Dienstsuche</t>
  </si>
  <si>
    <t>[Ja/Nein]</t>
  </si>
  <si>
    <t>Gesamt</t>
  </si>
  <si>
    <t>Einzeln</t>
  </si>
  <si>
    <t>Im Paket</t>
  </si>
  <si>
    <t>Paketverfügbarkeit</t>
  </si>
  <si>
    <t>Vefügbarkeit</t>
  </si>
  <si>
    <t>Information</t>
  </si>
  <si>
    <t>In den Warenkorb...</t>
  </si>
  <si>
    <t>einzeln</t>
  </si>
  <si>
    <t>Zeile</t>
  </si>
  <si>
    <t>Ursprungsdaten</t>
  </si>
  <si>
    <t>Ohne nicht verfügbare &amp; ohne nicht vollständige</t>
  </si>
  <si>
    <t>Ohne nicht relevante</t>
  </si>
  <si>
    <t>Warenkorb</t>
  </si>
  <si>
    <t>X</t>
  </si>
  <si>
    <t>Helfer</t>
  </si>
  <si>
    <t>Vergleich</t>
  </si>
  <si>
    <t>Ohne Leere Zeilen</t>
  </si>
  <si>
    <t>Aufschlagsfaktor für Einzelleistungen</t>
  </si>
  <si>
    <t>Paketmultipliktor</t>
  </si>
  <si>
    <t>Index</t>
  </si>
  <si>
    <t>Domäne</t>
  </si>
  <si>
    <t>Verteilungsbestimmung</t>
  </si>
  <si>
    <t>Preis für Sie</t>
  </si>
  <si>
    <t>Helfer 1</t>
  </si>
  <si>
    <t>im Paket</t>
  </si>
  <si>
    <t>Bevölkerung</t>
  </si>
  <si>
    <t>Baden-Württemberg</t>
  </si>
  <si>
    <t>Nordrhein-Westfalen</t>
  </si>
  <si>
    <t>Anzahl der Pakete</t>
  </si>
  <si>
    <t>Helfer 2</t>
  </si>
  <si>
    <t>Helfer 3</t>
  </si>
  <si>
    <t>Helfer 4</t>
  </si>
  <si>
    <t>Helfer 5</t>
  </si>
  <si>
    <t>Helfer 6</t>
  </si>
  <si>
    <t>Helfer 7</t>
  </si>
  <si>
    <t xml:space="preserve"> ...davon in Paketen</t>
  </si>
  <si>
    <t>... davon einzeln</t>
  </si>
  <si>
    <t>Betrag</t>
  </si>
  <si>
    <t>Anzahl</t>
  </si>
  <si>
    <t>Helfer 8</t>
  </si>
  <si>
    <t>Helfer 9</t>
  </si>
  <si>
    <t>Hinweis</t>
  </si>
  <si>
    <t>Geburtsanzeige</t>
  </si>
  <si>
    <t>Maßnahmen zur Herbeiführung einer Schwangerschaft</t>
  </si>
  <si>
    <t>Sorgeerklärung</t>
  </si>
  <si>
    <t>Adoption</t>
  </si>
  <si>
    <t>Pflegekindervermittlung und Pflegekindergeld</t>
  </si>
  <si>
    <t>Gewährung von Hilfen zur Erziehung</t>
  </si>
  <si>
    <t>Kindertagesbetreuung</t>
  </si>
  <si>
    <t>Namensänderung</t>
  </si>
  <si>
    <t>Unterhaltsvorschuss</t>
  </si>
  <si>
    <t>Beistandschaft</t>
  </si>
  <si>
    <t>Kombinierte Familienleistungen</t>
  </si>
  <si>
    <t>Namenserklärung</t>
  </si>
  <si>
    <t>Namensbestimmung</t>
  </si>
  <si>
    <t>10003</t>
  </si>
  <si>
    <t>10007</t>
  </si>
  <si>
    <t>10009</t>
  </si>
  <si>
    <t>10011</t>
  </si>
  <si>
    <t>10013</t>
  </si>
  <si>
    <t>10018</t>
  </si>
  <si>
    <t>10019</t>
  </si>
  <si>
    <t>10029</t>
  </si>
  <si>
    <t>10035</t>
  </si>
  <si>
    <t>Erklärung zur Vaterschafts-/Mutterschaftsanerkennung</t>
  </si>
  <si>
    <t>Eltengeld Digital</t>
  </si>
  <si>
    <t>Ehe-Basis</t>
  </si>
  <si>
    <t>Ehe-Erweitert</t>
  </si>
  <si>
    <t>Negativbescheinigung Sorgeregister</t>
  </si>
  <si>
    <t>10025/10026</t>
  </si>
  <si>
    <t>10026/10028</t>
  </si>
  <si>
    <t>Elterngeld</t>
  </si>
  <si>
    <t/>
  </si>
  <si>
    <t>Enthält anteilig 125000 € Weiterentwicklungskosten</t>
  </si>
  <si>
    <t>Enthält anteilig 50000 € Weiterentwicklungskosten</t>
  </si>
  <si>
    <t>Enthält anteilig 25000 € Weiterentwicklungskosten</t>
  </si>
  <si>
    <t>Enthält anteilig 75000 € Weiterentwicklungskosten</t>
  </si>
  <si>
    <t>Enthält anteilig 30000 € Weiterentwicklungskosten</t>
  </si>
  <si>
    <t>Enthält anteilig 45000 € Weiterentwicklungskosten</t>
  </si>
  <si>
    <t>Enthält anteilig 100000 € Weiterentwicklungskosten</t>
  </si>
  <si>
    <t>Enthält anteilig 200000 € Weiterentwicklungskosten</t>
  </si>
  <si>
    <t>Enthält anteilig 10000 € Weiterentwicklungskosten</t>
  </si>
  <si>
    <t>Anmerkungen zur Preisübersicht</t>
  </si>
  <si>
    <t>Inhalt</t>
  </si>
  <si>
    <t>Die Preise verstehen sich als Netto-Preise, ggf. zzgl. Umsatzsteuer.</t>
  </si>
  <si>
    <t>Die Preise beziehen sich als Jahrespreise pro Jahr ab 2023. Ob im Jahr 2023 die Preise durch ggf. andere Finanzierungsquellen teilweise gedeckt werden können, ist gegenwärtig offen.</t>
  </si>
  <si>
    <t>Die Leistungen werden (Stand November 2022) im FIT-Store eingestellt – und Ländern angeboten.  Auf landesinterne Verteilmechanismen hat das Preismodell daher keinen Einfluss.</t>
  </si>
  <si>
    <t>Je Online-Dienst wird für Chance Management ein Anteil einer Stelle als Product Owner besetzt, abhängig von Komplexitäten der Leistung.</t>
  </si>
  <si>
    <r>
      <t xml:space="preserve">Dem Preismodell liegen die “Mindestanforderungen für den Betrieb von EfA-Diensten“ (AG RaBe-EfA) in der Fassung, wie sie für die AL-Runde im Dezember 2022 vorgeschlagen worden sind zu Grunde sowie. Das betrifft konkret:
</t>
    </r>
    <r>
      <rPr>
        <sz val="11"/>
        <color theme="1"/>
        <rFont val="Calibri"/>
        <family val="2"/>
      </rPr>
      <t xml:space="preserve">● </t>
    </r>
    <r>
      <rPr>
        <sz val="11"/>
        <color theme="1"/>
        <rFont val="Calibri"/>
        <family val="2"/>
        <scheme val="minor"/>
      </rPr>
      <t xml:space="preserve">Das betreibende Land (BeLa) stellt den Betriebsverantwortlichen (BeV), die unter R3 genannten Verantwortungen sind berücksichtigt.
</t>
    </r>
    <r>
      <rPr>
        <sz val="11"/>
        <color theme="1"/>
        <rFont val="Calibri"/>
        <family val="2"/>
      </rPr>
      <t>●</t>
    </r>
    <r>
      <rPr>
        <sz val="11"/>
        <color theme="1"/>
        <rFont val="Calibri"/>
        <family val="2"/>
        <scheme val="minor"/>
      </rPr>
      <t xml:space="preserve"> Das betreibende Land (BeLa) stellt sicher, dass eine Gremienstruktur (R1 und R2) aufgebaut und betrieben wird.
● Das betreibende Land (BeLa) übernimmt keine Aufgaben, die beim Mitnutzungsverantwortlichen (MiV) nach R5 beziffert werden, insbesondere keinen First-Level-Support für Inanspruchnehmende (bspw. via 115) des Dienstes. Dies betrifft auch die Aufgaben der Rollen R6, R7 und R8.</t>
    </r>
  </si>
  <si>
    <t xml:space="preserve">Dem Preismodell liegt die Annahme zu Grunde, dass eine zentrale Verantwortung im Sinne der DSGVO beim betreibenden Land liegt („Hamburger Modell“ bzw. OZG 2.0). Das betrifft insbesondere auch Aufwand im Rahmen der Betroffenenrechte gemäß DSGVO. </t>
  </si>
  <si>
    <t>Grundsätzlich werden die Kosten nach Einwohnerzahl zwischen den Bundesländern aufgeteilt. Es gibt keine anderslautenden Beschlüsse (vgl. Protokoll AL-Runde 24.08.2022)</t>
  </si>
  <si>
    <t>In der Regel werden die Leistungen auf OZG-Ebene angeboten. In der Regel gibt es je OZG-Leistung mehrere Online-Dienste, die aber nur als geschlossene Einheit angeboten werden.
● Ausnahme: Bei Ehe werden sechs Online-Dienste zu 3 OZG-Leistungen als 2 Pakete angeboten (Basis und Erweitert)
● Die OZG-Leistung „Sorgeerklärung” umfasst zwei Online-Dienste (Sorgeerklärung, Negativbescheinigung), die getrennt angeboten werden.</t>
  </si>
  <si>
    <t>Die eingepreisten Preise für Weiterentwicklung der Online-Dienste basiert auf Annahmen der aktuellen Umsetzungskoordinatoren. Der Umfang basiert auf Annahmen hinsichtlich Änderungshäufigkeiten der Rechtslage, Änderungen durch neue Standards sowie allgemeiner Weiterentwicklung. Ein Steuerungskreis (vgl. AG RaBe-EfA) entscheidet über die Verwendung.</t>
  </si>
  <si>
    <t>Anmeldung der Ehe, Voranmeldung der Ehe, Ehefähigkeitszeugnis</t>
  </si>
  <si>
    <t>Nachbeurkungung Ehe Ausland, Ausstellung Eheurkunde, Ausstellung Lebenspartnerschaftsurkunde</t>
  </si>
  <si>
    <t>Anstelle einer fiktiven Mitnutzungsquote von 50% (vgl. Protokollentwurf zur AL-Runde am 24.08.2022) wurde für jeden Online-Dienst auf Basis der Letter-of-Intent eine erwartbare Mitnutzungsquote ermittelt - jeweils unter der Annahme, dass Länder die Dienste in Gänze abnehmen.
● Die Mitnutzungsquote variiert daher von 20% bis 75%.
● Sollte die tatsächliche Mitnutzungsquote von den Annahmen abweichen, behält sich die Freie Hansestadt Bremen vor, den Dienst auszusetzen.</t>
  </si>
  <si>
    <t>Gemäß IT-PLR 2022-21 Punkt 5c sind drei Kostenszenarien einer eher hohen, einer eher niedrigen sowie der voraussichtlich erwarteten Ausprägung der Nachnutzung.
● Die hier genannnten Preise entsprechen der voraussichtlich erwarteteten Ausprägung der Nachnutzung.
● Szenario einer eher hohen Ausprägung der Nachnutzung: 90% der genannten Preise
● Szenario einer eher hohen Ausprägung der Nachnutzung: 110% der genannten Preise</t>
  </si>
  <si>
    <t xml:space="preserve">Fragen zu den Diensten: betrieb-onlinedienste@finanzen.bremen.de </t>
  </si>
  <si>
    <t>Gemäß IT-PLR 2022-21 Punkt 5d sind Angaben zur periodischen Anpassung zu benennen. Diese sind durch Beschluss der AL-Runde vom 24.08.2022 vorgegeben.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</si>
</sst>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_-* #,##0.00\ [$€-407]_-;\-* #,##0.00\ [$€-407]_-;_-* &quot;-&quot;??\ [$€-407]_-;_-@_-"/>
    <numFmt numFmtId="165" formatCode="0.0000%"/>
    <numFmt numFmtId="166" formatCode="0.00000%"/>
    <numFmt numFmtId="167" formatCode="0.000000%"/>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24"/>
      <color theme="1"/>
      <name val="Calibri"/>
      <family val="2"/>
      <scheme val="minor"/>
    </font>
    <font>
      <i/>
      <sz val="11"/>
      <color theme="1"/>
      <name val="Calibri"/>
      <family val="2"/>
      <scheme val="minor"/>
    </font>
    <font>
      <i/>
      <sz val="11"/>
      <color theme="0"/>
      <name val="Calibri"/>
      <family val="2"/>
      <scheme val="minor"/>
    </font>
    <font>
      <sz val="11"/>
      <color theme="1"/>
      <name val="Calibri"/>
      <family val="2"/>
    </font>
  </fonts>
  <fills count="7">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s>
  <borders count="6">
    <border>
      <left/>
      <right/>
      <top/>
      <bottom/>
      <diagonal/>
    </border>
    <border>
      <left/>
      <right/>
      <top/>
      <bottom style="thin">
        <color theme="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style="thin">
        <color theme="1"/>
      </top>
      <bottom style="double">
        <color theme="1"/>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79">
    <xf numFmtId="0" fontId="0" fillId="0" borderId="0" xfId="0"/>
    <xf numFmtId="0" fontId="0" fillId="0" borderId="1" xfId="0" applyBorder="1"/>
    <xf numFmtId="0" fontId="2" fillId="0" borderId="1" xfId="0" applyFont="1" applyBorder="1"/>
    <xf numFmtId="0" fontId="2" fillId="0" borderId="0" xfId="0" applyFont="1"/>
    <xf numFmtId="0" fontId="0" fillId="3" borderId="0" xfId="0" applyFill="1"/>
    <xf numFmtId="0" fontId="0" fillId="0" borderId="0" xfId="0" applyFill="1"/>
    <xf numFmtId="0" fontId="0" fillId="0" borderId="2" xfId="0" applyBorder="1"/>
    <xf numFmtId="0" fontId="0" fillId="0" borderId="3" xfId="0" applyBorder="1"/>
    <xf numFmtId="0" fontId="0" fillId="0" borderId="4" xfId="0" applyBorder="1"/>
    <xf numFmtId="0" fontId="2" fillId="2" borderId="0" xfId="0" applyFont="1" applyFill="1"/>
    <xf numFmtId="0" fontId="2" fillId="0" borderId="0" xfId="0" applyFont="1" applyFill="1"/>
    <xf numFmtId="0" fontId="0" fillId="0" borderId="0" xfId="0" applyAlignment="1">
      <alignment horizontal="left" vertical="top"/>
    </xf>
    <xf numFmtId="0" fontId="0" fillId="0" borderId="0" xfId="0" applyFill="1" applyAlignment="1">
      <alignment horizontal="left" vertical="top"/>
    </xf>
    <xf numFmtId="0" fontId="0" fillId="3" borderId="0" xfId="0" applyFill="1" applyAlignment="1">
      <alignment vertical="top"/>
    </xf>
    <xf numFmtId="0" fontId="0" fillId="3" borderId="0" xfId="0" applyFill="1" applyAlignment="1">
      <alignment horizontal="left" vertical="top"/>
    </xf>
    <xf numFmtId="0" fontId="4" fillId="0" borderId="0" xfId="0" applyFont="1" applyAlignment="1">
      <alignment horizontal="left"/>
    </xf>
    <xf numFmtId="0" fontId="0" fillId="4" borderId="0" xfId="0" applyFill="1"/>
    <xf numFmtId="0" fontId="2" fillId="4" borderId="0" xfId="0" applyFont="1" applyFill="1"/>
    <xf numFmtId="165" fontId="0" fillId="0" borderId="0" xfId="2" applyNumberFormat="1" applyFont="1"/>
    <xf numFmtId="166" fontId="0" fillId="0" borderId="0" xfId="2" applyNumberFormat="1" applyFont="1"/>
    <xf numFmtId="167" fontId="0" fillId="0" borderId="0" xfId="2" applyNumberFormat="1" applyFont="1"/>
    <xf numFmtId="0" fontId="0" fillId="3" borderId="2" xfId="0" applyFill="1" applyBorder="1"/>
    <xf numFmtId="166" fontId="0" fillId="0" borderId="2" xfId="2" applyNumberFormat="1" applyFont="1" applyBorder="1"/>
    <xf numFmtId="167" fontId="0" fillId="0" borderId="2" xfId="2" applyNumberFormat="1" applyFont="1" applyBorder="1"/>
    <xf numFmtId="0" fontId="0" fillId="3" borderId="3" xfId="0" applyFill="1" applyBorder="1"/>
    <xf numFmtId="166" fontId="0" fillId="0" borderId="3" xfId="0" applyNumberFormat="1" applyBorder="1"/>
    <xf numFmtId="10" fontId="5" fillId="0" borderId="3" xfId="2" applyNumberFormat="1" applyFont="1" applyBorder="1"/>
    <xf numFmtId="0" fontId="0" fillId="3" borderId="4" xfId="0" applyFill="1" applyBorder="1"/>
    <xf numFmtId="166" fontId="0" fillId="0" borderId="4" xfId="0" applyNumberFormat="1" applyBorder="1"/>
    <xf numFmtId="166" fontId="5" fillId="0" borderId="2" xfId="2" applyNumberFormat="1" applyFont="1" applyBorder="1"/>
    <xf numFmtId="166" fontId="5" fillId="0" borderId="3" xfId="2" applyNumberFormat="1" applyFont="1" applyBorder="1"/>
    <xf numFmtId="164" fontId="0" fillId="0" borderId="2" xfId="1" applyNumberFormat="1" applyFont="1" applyBorder="1" applyAlignment="1">
      <alignment horizontal="right"/>
    </xf>
    <xf numFmtId="9" fontId="0" fillId="0" borderId="2" xfId="2" applyFont="1" applyBorder="1"/>
    <xf numFmtId="9" fontId="0" fillId="0" borderId="3" xfId="2" applyFont="1" applyBorder="1"/>
    <xf numFmtId="166" fontId="0" fillId="0" borderId="3" xfId="2" applyNumberFormat="1" applyFont="1" applyBorder="1"/>
    <xf numFmtId="0" fontId="2" fillId="4" borderId="0" xfId="0" applyFont="1" applyFill="1" applyAlignment="1">
      <alignment vertical="center"/>
    </xf>
    <xf numFmtId="0" fontId="3" fillId="0" borderId="0" xfId="0" applyFont="1"/>
    <xf numFmtId="0" fontId="0" fillId="0" borderId="2" xfId="0" applyBorder="1" applyAlignment="1">
      <alignment horizontal="center" vertical="center"/>
    </xf>
    <xf numFmtId="0" fontId="4" fillId="0" borderId="0" xfId="0" applyFont="1"/>
    <xf numFmtId="0" fontId="5" fillId="3" borderId="0" xfId="0" applyFont="1" applyFill="1"/>
    <xf numFmtId="0" fontId="6" fillId="0" borderId="0" xfId="0" applyFont="1" applyFill="1"/>
    <xf numFmtId="0" fontId="0" fillId="3" borderId="0" xfId="0" applyFill="1" applyAlignment="1">
      <alignment horizontal="left" vertical="top" wrapText="1"/>
    </xf>
    <xf numFmtId="0" fontId="0" fillId="0" borderId="0" xfId="0" applyFill="1" applyAlignment="1">
      <alignment horizontal="left" vertical="top" wrapText="1"/>
    </xf>
    <xf numFmtId="164" fontId="0" fillId="0" borderId="2" xfId="1" applyNumberFormat="1" applyFont="1" applyBorder="1" applyAlignment="1">
      <alignment horizontal="left"/>
    </xf>
    <xf numFmtId="0" fontId="3" fillId="0" borderId="0" xfId="0" applyFont="1" applyFill="1" applyAlignment="1"/>
    <xf numFmtId="0" fontId="0" fillId="0" borderId="0" xfId="0" applyFill="1" applyAlignment="1"/>
    <xf numFmtId="0" fontId="2" fillId="3" borderId="0" xfId="0" applyFont="1" applyFill="1" applyAlignment="1">
      <alignment vertical="top"/>
    </xf>
    <xf numFmtId="0" fontId="0" fillId="0" borderId="0" xfId="0" applyFill="1" applyBorder="1" applyAlignment="1">
      <alignment horizontal="center"/>
    </xf>
    <xf numFmtId="0" fontId="2" fillId="0" borderId="0" xfId="0" applyFont="1" applyFill="1" applyAlignment="1">
      <alignment vertical="top"/>
    </xf>
    <xf numFmtId="0" fontId="3" fillId="6" borderId="0" xfId="0" applyFont="1" applyFill="1"/>
    <xf numFmtId="0" fontId="2" fillId="3" borderId="0" xfId="0" applyFont="1" applyFill="1" applyAlignment="1">
      <alignment horizontal="left" vertical="top"/>
    </xf>
    <xf numFmtId="0" fontId="2" fillId="0" borderId="0" xfId="0" applyFont="1" applyBorder="1"/>
    <xf numFmtId="44" fontId="0" fillId="0" borderId="0" xfId="1" applyFont="1"/>
    <xf numFmtId="0" fontId="0" fillId="3" borderId="1" xfId="0" applyFill="1" applyBorder="1" applyAlignment="1">
      <alignment vertical="top"/>
    </xf>
    <xf numFmtId="0" fontId="0" fillId="0" borderId="0" xfId="0" applyFill="1" applyAlignment="1">
      <alignment horizontal="left" indent="1"/>
    </xf>
    <xf numFmtId="0" fontId="0" fillId="0" borderId="5" xfId="0" applyFill="1" applyBorder="1"/>
    <xf numFmtId="0" fontId="2" fillId="0" borderId="5" xfId="0" applyFont="1" applyFill="1" applyBorder="1"/>
    <xf numFmtId="164" fontId="0" fillId="0" borderId="0" xfId="0" applyNumberFormat="1" applyFill="1"/>
    <xf numFmtId="164" fontId="0" fillId="0" borderId="5" xfId="0" applyNumberFormat="1" applyFill="1" applyBorder="1"/>
    <xf numFmtId="0" fontId="2" fillId="0" borderId="0" xfId="0" applyFont="1" applyFill="1" applyBorder="1"/>
    <xf numFmtId="0" fontId="0" fillId="0" borderId="0" xfId="0" applyFill="1" applyBorder="1"/>
    <xf numFmtId="164" fontId="0" fillId="0" borderId="0" xfId="0" applyNumberFormat="1" applyFill="1" applyBorder="1"/>
    <xf numFmtId="0" fontId="2" fillId="0" borderId="0" xfId="0" applyFont="1" applyFill="1" applyAlignment="1">
      <alignment horizontal="left" indent="1"/>
    </xf>
    <xf numFmtId="0" fontId="0" fillId="0" borderId="0" xfId="0" applyAlignment="1" applyProtection="1">
      <alignment horizontal="center" vertical="center"/>
      <protection locked="0"/>
    </xf>
    <xf numFmtId="0" fontId="0" fillId="0" borderId="2" xfId="0" applyBorder="1" applyAlignment="1">
      <alignment horizontal="right"/>
    </xf>
    <xf numFmtId="0" fontId="0" fillId="0" borderId="3" xfId="0" applyBorder="1" applyAlignment="1">
      <alignment horizontal="right"/>
    </xf>
    <xf numFmtId="0" fontId="0" fillId="3" borderId="0" xfId="0" applyFont="1" applyFill="1" applyAlignment="1">
      <alignment vertical="top" wrapText="1"/>
    </xf>
    <xf numFmtId="0" fontId="0" fillId="3" borderId="3" xfId="0" applyFont="1" applyFill="1" applyBorder="1" applyAlignment="1">
      <alignment vertical="top"/>
    </xf>
    <xf numFmtId="0" fontId="0" fillId="3" borderId="3" xfId="0" applyFont="1" applyFill="1" applyBorder="1" applyAlignment="1">
      <alignment vertical="top" wrapText="1"/>
    </xf>
    <xf numFmtId="0" fontId="0" fillId="3" borderId="4" xfId="0" applyFont="1" applyFill="1" applyBorder="1" applyAlignment="1">
      <alignment vertical="top" wrapText="1"/>
    </xf>
    <xf numFmtId="0" fontId="2" fillId="3" borderId="0" xfId="0" applyFont="1" applyFill="1" applyAlignment="1">
      <alignment horizontal="left" vertical="top"/>
    </xf>
    <xf numFmtId="0" fontId="0" fillId="3" borderId="0" xfId="0" applyFill="1" applyBorder="1" applyAlignment="1">
      <alignment horizontal="center"/>
    </xf>
    <xf numFmtId="0" fontId="0" fillId="3" borderId="0" xfId="0" applyFill="1" applyAlignment="1">
      <alignment horizontal="left"/>
    </xf>
    <xf numFmtId="0" fontId="0" fillId="5" borderId="0" xfId="0" applyFill="1" applyAlignment="1" applyProtection="1">
      <alignment horizontal="left"/>
      <protection locked="0"/>
    </xf>
    <xf numFmtId="0" fontId="3" fillId="0" borderId="0" xfId="0" applyFont="1" applyFill="1" applyAlignment="1" applyProtection="1">
      <alignment horizontal="left"/>
      <protection locked="0"/>
    </xf>
    <xf numFmtId="0" fontId="3" fillId="6" borderId="0" xfId="0" applyFont="1" applyFill="1" applyAlignment="1">
      <alignment horizontal="center"/>
    </xf>
    <xf numFmtId="0" fontId="2" fillId="2" borderId="0" xfId="0" applyFont="1" applyFill="1" applyAlignment="1">
      <alignment horizontal="left"/>
    </xf>
    <xf numFmtId="0" fontId="0" fillId="3" borderId="0" xfId="0" applyFill="1" applyAlignment="1">
      <alignment horizontal="left" vertical="top"/>
    </xf>
    <xf numFmtId="0" fontId="0" fillId="3" borderId="0" xfId="0" applyFill="1" applyAlignment="1">
      <alignment horizontal="left" vertical="top" wrapText="1"/>
    </xf>
  </cellXfs>
  <cellStyles count="3">
    <cellStyle name="Prozent" xfId="2" builtinId="5"/>
    <cellStyle name="Standard" xfId="0" builtinId="0"/>
    <cellStyle name="Währung" xfId="1" builtinId="4"/>
  </cellStyles>
  <dxfs count="36">
    <dxf>
      <font>
        <strike/>
      </font>
    </dxf>
    <dxf>
      <font>
        <strike/>
      </font>
    </dxf>
    <dxf>
      <font>
        <strike/>
      </font>
    </dxf>
    <dxf>
      <font>
        <strike/>
      </font>
    </dxf>
    <dxf>
      <font>
        <strike/>
      </font>
    </dxf>
    <dxf>
      <font>
        <strike/>
      </font>
    </dxf>
    <dxf>
      <font>
        <strike/>
      </font>
    </dxf>
    <dxf>
      <font>
        <strike/>
      </font>
    </dxf>
    <dxf>
      <font>
        <color theme="9"/>
      </font>
      <fill>
        <patternFill>
          <bgColor theme="9" tint="0.79998168889431442"/>
        </patternFill>
      </fill>
    </dxf>
    <dxf>
      <font>
        <color rgb="FFFF0000"/>
      </font>
      <fill>
        <patternFill>
          <bgColor theme="5" tint="0.79998168889431442"/>
        </patternFill>
      </fill>
    </dxf>
    <dxf>
      <font>
        <color theme="0"/>
      </font>
      <fill>
        <patternFill patternType="none">
          <bgColor auto="1"/>
        </patternFill>
      </fill>
    </dxf>
    <dxf>
      <font>
        <color theme="0"/>
      </font>
      <fill>
        <patternFill patternType="none">
          <bgColor auto="1"/>
        </patternFill>
      </fill>
    </dxf>
    <dxf>
      <font>
        <color auto="1"/>
      </font>
      <fill>
        <patternFill>
          <bgColor rgb="FFFFFFCC"/>
        </patternFill>
      </fill>
    </dxf>
    <dxf>
      <font>
        <b val="0"/>
        <i/>
        <color theme="1"/>
      </font>
      <fill>
        <patternFill>
          <bgColor theme="0" tint="-4.9989318521683403E-2"/>
        </patternFill>
      </fill>
    </dxf>
    <dxf>
      <font>
        <color theme="0" tint="-4.9989318521683403E-2"/>
      </font>
      <fill>
        <patternFill>
          <bgColor theme="0" tint="-4.9989318521683403E-2"/>
        </patternFill>
      </fill>
    </dxf>
    <dxf>
      <font>
        <color theme="0" tint="-4.9989318521683403E-2"/>
      </font>
    </dxf>
    <dxf>
      <font>
        <color theme="0" tint="-4.9989318521683403E-2"/>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rgb="FFFFFFCC"/>
        </patternFill>
      </fill>
    </dxf>
    <dxf>
      <font>
        <color auto="1"/>
      </font>
      <fill>
        <patternFill>
          <bgColor theme="0" tint="-4.9989318521683403E-2"/>
        </patternFill>
      </fill>
    </dxf>
    <dxf>
      <font>
        <color theme="0"/>
      </font>
      <fill>
        <patternFill>
          <bgColor theme="0"/>
        </patternFill>
      </fill>
    </dxf>
    <dxf>
      <font>
        <color theme="0" tint="-4.9989318521683403E-2"/>
      </font>
      <fill>
        <patternFill>
          <bgColor theme="0" tint="-4.9989318521683403E-2"/>
        </patternFill>
      </fill>
    </dxf>
    <dxf>
      <font>
        <color theme="0" tint="-4.9989318521683403E-2"/>
      </font>
    </dxf>
    <dxf>
      <font>
        <color theme="0" tint="-4.9989318521683403E-2"/>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rgb="FFFFFFCC"/>
        </patternFill>
      </fill>
    </dxf>
    <dxf>
      <font>
        <color auto="1"/>
      </font>
      <fill>
        <patternFill>
          <bgColor theme="0" tint="-4.9989318521683403E-2"/>
        </patternFill>
      </fill>
    </dxf>
    <dxf>
      <font>
        <color auto="1"/>
      </font>
      <fill>
        <patternFill>
          <bgColor theme="0" tint="-4.9989318521683403E-2"/>
        </patternFill>
      </fill>
    </dxf>
    <dxf>
      <font>
        <color auto="1"/>
      </font>
      <fill>
        <patternFill>
          <bgColor theme="0" tint="-4.9989318521683403E-2"/>
        </patternFill>
      </fill>
    </dxf>
    <dxf>
      <font>
        <color auto="1"/>
      </font>
      <fill>
        <patternFill>
          <bgColor theme="0" tint="-4.9989318521683403E-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4097655</xdr:colOff>
      <xdr:row>0</xdr:row>
      <xdr:rowOff>120015</xdr:rowOff>
    </xdr:from>
    <xdr:to>
      <xdr:col>3</xdr:col>
      <xdr:colOff>5426035</xdr:colOff>
      <xdr:row>2</xdr:row>
      <xdr:rowOff>158514</xdr:rowOff>
    </xdr:to>
    <xdr:grpSp>
      <xdr:nvGrpSpPr>
        <xdr:cNvPr id="2" name="Gruppieren 1">
          <a:extLst>
            <a:ext uri="{FF2B5EF4-FFF2-40B4-BE49-F238E27FC236}">
              <a16:creationId xmlns:a16="http://schemas.microsoft.com/office/drawing/2014/main" id="{E0C7016E-1F06-404E-A261-D47E1D8B924F}"/>
            </a:ext>
          </a:extLst>
        </xdr:cNvPr>
        <xdr:cNvGrpSpPr/>
      </xdr:nvGrpSpPr>
      <xdr:grpSpPr>
        <a:xfrm>
          <a:off x="5194935" y="120015"/>
          <a:ext cx="1328380" cy="617619"/>
          <a:chOff x="7961596" y="4755244"/>
          <a:chExt cx="991999" cy="458929"/>
        </a:xfrm>
      </xdr:grpSpPr>
      <xdr:pic>
        <xdr:nvPicPr>
          <xdr:cNvPr id="3" name="Grafik 2">
            <a:extLst>
              <a:ext uri="{FF2B5EF4-FFF2-40B4-BE49-F238E27FC236}">
                <a16:creationId xmlns:a16="http://schemas.microsoft.com/office/drawing/2014/main" id="{B52F0B9A-F5F8-4222-B724-BE3AA9A9C72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8620" r="7878" b="18456"/>
          <a:stretch/>
        </xdr:blipFill>
        <xdr:spPr>
          <a:xfrm>
            <a:off x="8555450" y="4811847"/>
            <a:ext cx="398145" cy="271955"/>
          </a:xfrm>
          <a:prstGeom prst="rect">
            <a:avLst/>
          </a:prstGeom>
        </xdr:spPr>
      </xdr:pic>
      <xdr:pic>
        <xdr:nvPicPr>
          <xdr:cNvPr id="4" name="Grafik 3">
            <a:extLst>
              <a:ext uri="{FF2B5EF4-FFF2-40B4-BE49-F238E27FC236}">
                <a16:creationId xmlns:a16="http://schemas.microsoft.com/office/drawing/2014/main" id="{F7B794F5-43AB-4DDC-9AB2-467ACEC2CD9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61596" y="4755244"/>
            <a:ext cx="624393" cy="458929"/>
          </a:xfrm>
          <a:prstGeom prst="rect">
            <a:avLst/>
          </a:prstGeom>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F4748-E29B-485C-A4EF-8BD64792A5E5}">
  <dimension ref="B2:D17"/>
  <sheetViews>
    <sheetView showGridLines="0" topLeftCell="A3" workbookViewId="0">
      <selection activeCell="B4" sqref="B4"/>
    </sheetView>
  </sheetViews>
  <sheetFormatPr baseColWidth="10" defaultRowHeight="14.4" x14ac:dyDescent="0.3"/>
  <cols>
    <col min="1" max="1" width="8.88671875" customWidth="1"/>
    <col min="2" max="3" width="3.5546875" customWidth="1"/>
    <col min="4" max="4" width="80.77734375" customWidth="1"/>
  </cols>
  <sheetData>
    <row r="2" spans="2:4" ht="31.2" x14ac:dyDescent="0.6">
      <c r="B2" s="38" t="s">
        <v>165</v>
      </c>
      <c r="C2" s="38"/>
    </row>
    <row r="4" spans="2:4" x14ac:dyDescent="0.3">
      <c r="B4" s="9" t="s">
        <v>8</v>
      </c>
      <c r="C4" s="9"/>
      <c r="D4" s="9" t="s">
        <v>166</v>
      </c>
    </row>
    <row r="5" spans="2:4" x14ac:dyDescent="0.3">
      <c r="B5" s="67">
        <v>1</v>
      </c>
      <c r="C5" s="67"/>
      <c r="D5" s="67" t="s">
        <v>167</v>
      </c>
    </row>
    <row r="6" spans="2:4" ht="28.8" x14ac:dyDescent="0.3">
      <c r="B6" s="67">
        <v>2</v>
      </c>
      <c r="C6" s="67"/>
      <c r="D6" s="68" t="s">
        <v>168</v>
      </c>
    </row>
    <row r="7" spans="2:4" ht="147" customHeight="1" x14ac:dyDescent="0.3">
      <c r="B7" s="69">
        <v>3</v>
      </c>
      <c r="C7" s="69"/>
      <c r="D7" s="69" t="s">
        <v>171</v>
      </c>
    </row>
    <row r="8" spans="2:4" ht="43.2" x14ac:dyDescent="0.3">
      <c r="B8" s="68">
        <v>4</v>
      </c>
      <c r="C8" s="68"/>
      <c r="D8" s="68" t="s">
        <v>172</v>
      </c>
    </row>
    <row r="9" spans="2:4" ht="28.8" x14ac:dyDescent="0.3">
      <c r="B9" s="68">
        <v>5</v>
      </c>
      <c r="C9" s="68"/>
      <c r="D9" s="68" t="s">
        <v>169</v>
      </c>
    </row>
    <row r="10" spans="2:4" ht="100.8" x14ac:dyDescent="0.3">
      <c r="B10" s="68">
        <v>6</v>
      </c>
      <c r="C10" s="68"/>
      <c r="D10" s="68" t="s">
        <v>178</v>
      </c>
    </row>
    <row r="11" spans="2:4" ht="28.8" x14ac:dyDescent="0.3">
      <c r="B11" s="68">
        <v>7</v>
      </c>
      <c r="C11" s="68"/>
      <c r="D11" s="68" t="s">
        <v>173</v>
      </c>
    </row>
    <row r="12" spans="2:4" ht="90" customHeight="1" x14ac:dyDescent="0.3">
      <c r="B12" s="66">
        <v>8</v>
      </c>
      <c r="C12" s="66"/>
      <c r="D12" s="66" t="s">
        <v>174</v>
      </c>
    </row>
    <row r="13" spans="2:4" ht="57.6" x14ac:dyDescent="0.3">
      <c r="B13" s="68">
        <v>9</v>
      </c>
      <c r="C13" s="68"/>
      <c r="D13" s="68" t="s">
        <v>175</v>
      </c>
    </row>
    <row r="14" spans="2:4" ht="28.8" x14ac:dyDescent="0.3">
      <c r="B14" s="68">
        <v>10</v>
      </c>
      <c r="C14" s="68"/>
      <c r="D14" s="68" t="s">
        <v>170</v>
      </c>
    </row>
    <row r="15" spans="2:4" ht="86.4" x14ac:dyDescent="0.3">
      <c r="B15" s="68">
        <v>11</v>
      </c>
      <c r="C15" s="68"/>
      <c r="D15" s="68" t="s">
        <v>179</v>
      </c>
    </row>
    <row r="16" spans="2:4" ht="28.8" x14ac:dyDescent="0.3">
      <c r="B16" s="68">
        <v>12</v>
      </c>
      <c r="C16" s="68"/>
      <c r="D16" s="68" t="s">
        <v>181</v>
      </c>
    </row>
    <row r="17" spans="2:4" x14ac:dyDescent="0.3">
      <c r="B17" s="68">
        <v>13</v>
      </c>
      <c r="C17" s="68"/>
      <c r="D17" s="68" t="s">
        <v>180</v>
      </c>
    </row>
  </sheetData>
  <sheetProtection algorithmName="SHA-512" hashValue="XFEEaVj6ebpc2DfW3CMtvhQE5rFpYxU0cNzROAbsR4tDd+HfHk6nJLfib0Esw0Zm9ob1BxY/3Vsybs1j78jTqg==" saltValue="Ot6hl+0wJNbAFQe5zBaDeg==" spinCount="100000" sheet="1" objects="1" scenarios="1" selectLockedCells="1"/>
  <pageMargins left="0.7" right="0.7" top="0.78740157499999996" bottom="0.78740157499999996"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325"/>
  <sheetViews>
    <sheetView showGridLines="0" tabSelected="1" zoomScale="85" zoomScaleNormal="85" workbookViewId="0">
      <pane ySplit="17" topLeftCell="A18" activePane="bottomLeft" state="frozen"/>
      <selection pane="bottomLeft" activeCell="D9" sqref="D9:E9"/>
    </sheetView>
  </sheetViews>
  <sheetFormatPr baseColWidth="10" defaultColWidth="0" defaultRowHeight="14.4" zeroHeight="1" x14ac:dyDescent="0.3"/>
  <cols>
    <col min="1" max="1" width="8.77734375" customWidth="1"/>
    <col min="2" max="2" width="61.5546875" customWidth="1"/>
    <col min="3" max="3" width="72.21875" customWidth="1"/>
    <col min="4" max="4" width="12.6640625" customWidth="1"/>
    <col min="5" max="5" width="51.88671875" customWidth="1"/>
    <col min="6" max="7" width="19.77734375" customWidth="1"/>
    <col min="8" max="9" width="14.77734375" customWidth="1"/>
    <col min="10" max="11" width="27.21875" customWidth="1"/>
    <col min="12" max="12" width="8.77734375" customWidth="1"/>
    <col min="13" max="13" width="8.77734375" hidden="1" customWidth="1"/>
    <col min="14" max="14" width="7.88671875" hidden="1" customWidth="1"/>
    <col min="15" max="19" width="8.21875" hidden="1" customWidth="1"/>
    <col min="20" max="22" width="0" hidden="1" customWidth="1"/>
    <col min="23" max="16384" width="8.77734375" hidden="1"/>
  </cols>
  <sheetData>
    <row r="1" spans="2:11" x14ac:dyDescent="0.3"/>
    <row r="2" spans="2:11" ht="31.05" customHeight="1" x14ac:dyDescent="0.6">
      <c r="B2" s="38" t="s">
        <v>61</v>
      </c>
    </row>
    <row r="3" spans="2:11" x14ac:dyDescent="0.3">
      <c r="H3" s="10"/>
      <c r="I3" s="10"/>
      <c r="J3" s="10"/>
      <c r="K3" s="10"/>
    </row>
    <row r="4" spans="2:11" x14ac:dyDescent="0.3">
      <c r="B4" s="9" t="s">
        <v>73</v>
      </c>
      <c r="C4" s="9"/>
      <c r="D4" s="9"/>
      <c r="E4" s="9"/>
      <c r="F4" s="10"/>
      <c r="G4" s="10"/>
      <c r="H4" s="9" t="s">
        <v>95</v>
      </c>
      <c r="I4" s="9"/>
      <c r="J4" s="9" t="s">
        <v>121</v>
      </c>
      <c r="K4" s="9" t="s">
        <v>120</v>
      </c>
    </row>
    <row r="5" spans="2:11" x14ac:dyDescent="0.3">
      <c r="B5" s="39" t="s">
        <v>71</v>
      </c>
      <c r="C5" s="4"/>
      <c r="D5" s="72" t="s">
        <v>39</v>
      </c>
      <c r="E5" s="72"/>
      <c r="F5" s="5"/>
      <c r="G5" s="45"/>
      <c r="H5" s="10"/>
      <c r="I5" s="5"/>
      <c r="J5" s="5"/>
      <c r="K5" s="5"/>
    </row>
    <row r="6" spans="2:11" x14ac:dyDescent="0.3">
      <c r="B6" s="39" t="s">
        <v>72</v>
      </c>
      <c r="C6" s="4"/>
      <c r="D6" s="72" t="s">
        <v>63</v>
      </c>
      <c r="E6" s="72"/>
      <c r="F6" s="5"/>
      <c r="G6" s="45"/>
      <c r="H6" s="62" t="str">
        <f>C17</f>
        <v>EfA-Leistungen</v>
      </c>
      <c r="I6" s="5"/>
      <c r="J6" s="5"/>
      <c r="K6" s="57"/>
    </row>
    <row r="7" spans="2:11" x14ac:dyDescent="0.3">
      <c r="F7" s="5"/>
      <c r="G7" s="5"/>
      <c r="H7" s="54" t="s">
        <v>118</v>
      </c>
      <c r="I7" s="5"/>
      <c r="J7" s="5">
        <f>SUM(P18:P323)</f>
        <v>0</v>
      </c>
      <c r="K7" s="57">
        <f>SUMPRODUCT($P$18:$P$323,$G$18:$G$323)</f>
        <v>0</v>
      </c>
    </row>
    <row r="8" spans="2:11" x14ac:dyDescent="0.3">
      <c r="B8" s="9" t="s">
        <v>69</v>
      </c>
      <c r="C8" s="9"/>
      <c r="D8" s="9"/>
      <c r="E8" s="9"/>
      <c r="F8" s="10"/>
      <c r="G8" s="10"/>
      <c r="H8" s="54" t="s">
        <v>119</v>
      </c>
      <c r="I8" s="5"/>
      <c r="J8" s="5">
        <f>COUNTIF(H18:H323,"X")-COUNTIFS(H18:H323,"X",P18:P323,1)</f>
        <v>0</v>
      </c>
      <c r="K8" s="57">
        <f>SUMIFS(F18:F323,H18:H323,"X",P18:P323,0)</f>
        <v>0</v>
      </c>
    </row>
    <row r="9" spans="2:11" x14ac:dyDescent="0.3">
      <c r="B9" s="39" t="s">
        <v>74</v>
      </c>
      <c r="C9" s="4"/>
      <c r="D9" s="73" t="s">
        <v>27</v>
      </c>
      <c r="E9" s="73"/>
      <c r="F9" s="45"/>
      <c r="G9" s="45"/>
      <c r="H9" s="59"/>
      <c r="I9" s="60"/>
      <c r="J9" s="60"/>
      <c r="K9" s="61"/>
    </row>
    <row r="10" spans="2:11" ht="15" thickBot="1" x14ac:dyDescent="0.35">
      <c r="B10" s="39" t="str">
        <f>_xlfn.IFNA(VLOOKUP(Leistungsübersicht!D9,Optionen!N4:P6,3,0),"")</f>
        <v>Welchem Land sind Sie zugehörig?</v>
      </c>
      <c r="C10" s="4"/>
      <c r="D10" s="73" t="s">
        <v>109</v>
      </c>
      <c r="E10" s="73"/>
      <c r="F10" s="45"/>
      <c r="G10" s="45"/>
      <c r="H10" s="56" t="s">
        <v>51</v>
      </c>
      <c r="I10" s="55"/>
      <c r="J10" s="55">
        <f>SUM(J7:J8)</f>
        <v>0</v>
      </c>
      <c r="K10" s="58">
        <f>SUM(K7:K8)</f>
        <v>0</v>
      </c>
    </row>
    <row r="11" spans="2:11" ht="15" thickTop="1" x14ac:dyDescent="0.3">
      <c r="B11" s="40" t="str">
        <f>IF(D9=Optionen!N4,Optionen!P3,"")</f>
        <v/>
      </c>
      <c r="C11" s="40"/>
      <c r="D11" s="74">
        <v>200000</v>
      </c>
      <c r="E11" s="74"/>
      <c r="F11" s="44"/>
      <c r="G11" s="44"/>
      <c r="H11" s="5"/>
      <c r="I11" s="5"/>
      <c r="J11" s="5"/>
    </row>
    <row r="12" spans="2:11" x14ac:dyDescent="0.3"/>
    <row r="13" spans="2:11" x14ac:dyDescent="0.3">
      <c r="B13" s="71" t="str">
        <f>IF(COUNTIF(D9:G11,Optionen!N3)&gt;0,"Sobald Sie Ihre Informationen eingegeben haben wird Ihnen das für Sie passende Leistungsverzeichnis angezeigt",CONCATENATE("Für Sie stehen ",IF(Leistungsübersicht!D9=Optionen!N6,COUNTIFS(Detaildaten!AC8:AC308,Optionen!J4,Detaildaten!AE8:AE308,Optionen!D4,Detaildaten!AD8:AD308,Optionen!D4)+COUNTIFS(Detaildaten!AC8:AC308,Optionen!J6,Detaildaten!AE8:AE308,Optionen!D4,Detaildaten!AD8:AD308,Optionen!D4),COUNTIFS(Detaildaten!AC8:AC308,Optionen!J4,Detaildaten!AE8:AE308,Optionen!D4,Detaildaten!AD8:AD308,Optionen!D4)+COUNTIFS(Detaildaten!AC8:AC308,Optionen!J5,Detaildaten!AE8:AE308,Optionen!D4,Detaildaten!AD8:AD308,Optionen!D4))," ",Detaildaten!F5," zur Auswahl zur Verfügung"))</f>
        <v>Für Sie stehen 12 EfA-Leistungen zur Auswahl zur Verfügung</v>
      </c>
      <c r="C13" s="71"/>
      <c r="D13" s="71"/>
      <c r="E13" s="71"/>
      <c r="F13" s="71"/>
      <c r="G13" s="71"/>
      <c r="H13" s="71"/>
      <c r="I13" s="71"/>
      <c r="J13" s="71"/>
    </row>
    <row r="14" spans="2:11" x14ac:dyDescent="0.3">
      <c r="B14" s="47"/>
      <c r="C14" s="47"/>
      <c r="D14" s="47"/>
      <c r="E14" s="47"/>
      <c r="F14" s="47"/>
      <c r="G14" s="47"/>
      <c r="H14" s="47"/>
      <c r="I14" s="47"/>
      <c r="J14" s="47"/>
    </row>
    <row r="15" spans="2:11" x14ac:dyDescent="0.3">
      <c r="B15" s="9" t="str">
        <f>CONCATENATE("Angebotene ",Detaildaten!F5)</f>
        <v>Angebotene EfA-Leistungen</v>
      </c>
      <c r="C15" s="9"/>
      <c r="D15" s="9"/>
      <c r="E15" s="9"/>
      <c r="F15" s="9"/>
      <c r="G15" s="9"/>
      <c r="H15" s="9"/>
      <c r="I15" s="9"/>
      <c r="J15" s="9"/>
      <c r="K15" s="9"/>
    </row>
    <row r="16" spans="2:11" x14ac:dyDescent="0.3">
      <c r="B16" s="70" t="s">
        <v>81</v>
      </c>
      <c r="C16" s="70"/>
      <c r="D16" s="70" t="s">
        <v>86</v>
      </c>
      <c r="E16" s="70"/>
      <c r="F16" s="46" t="s">
        <v>105</v>
      </c>
      <c r="G16" s="13"/>
      <c r="H16" s="70" t="s">
        <v>89</v>
      </c>
      <c r="I16" s="70"/>
      <c r="J16" s="46" t="s">
        <v>88</v>
      </c>
      <c r="K16" s="46"/>
    </row>
    <row r="17" spans="2:22" x14ac:dyDescent="0.3">
      <c r="B17" s="53" t="s">
        <v>80</v>
      </c>
      <c r="C17" s="53" t="str">
        <f>Detaildaten!F5</f>
        <v>EfA-Leistungen</v>
      </c>
      <c r="D17" s="53" t="s">
        <v>82</v>
      </c>
      <c r="E17" s="53" t="s">
        <v>25</v>
      </c>
      <c r="F17" s="53" t="s">
        <v>84</v>
      </c>
      <c r="G17" s="53" t="s">
        <v>85</v>
      </c>
      <c r="H17" s="53" t="s">
        <v>90</v>
      </c>
      <c r="I17" s="53" t="s">
        <v>107</v>
      </c>
      <c r="J17" s="53"/>
      <c r="K17" s="53"/>
      <c r="N17" t="s">
        <v>106</v>
      </c>
      <c r="O17" t="s">
        <v>112</v>
      </c>
      <c r="P17" t="s">
        <v>113</v>
      </c>
      <c r="Q17" t="s">
        <v>114</v>
      </c>
      <c r="R17" t="s">
        <v>115</v>
      </c>
      <c r="S17" t="s">
        <v>116</v>
      </c>
      <c r="T17" t="s">
        <v>117</v>
      </c>
      <c r="U17" t="s">
        <v>122</v>
      </c>
      <c r="V17" t="s">
        <v>123</v>
      </c>
    </row>
    <row r="18" spans="2:22" x14ac:dyDescent="0.3">
      <c r="B18" t="str">
        <f>IF('Leistungsübersicht - WIP'!X6="","",'Leistungsübersicht - WIP'!X6)</f>
        <v xml:space="preserve">Erklärung zur Vaterschafts-/Mutterschaftsanerkennung [10001] </v>
      </c>
      <c r="C18" t="str">
        <f>IF('Leistungsübersicht - WIP'!Y6="","",'Leistungsübersicht - WIP'!Y6)</f>
        <v>Erklärung zur Vaterschafts-/Mutterschaftsanerkennung</v>
      </c>
      <c r="D18" t="str">
        <f>IF('Leistungsübersicht - WIP'!Z6="","",'Leistungsübersicht - WIP'!Z6)</f>
        <v>Nein</v>
      </c>
      <c r="E18" t="str">
        <f>IF('Leistungsübersicht - WIP'!AA6="","",'Leistungsübersicht - WIP'!AA6)</f>
        <v/>
      </c>
      <c r="F18" s="52">
        <f>IFERROR(_xlfn.IFNA(VLOOKUP(Leistungsübersicht!C18,Detaildaten!$F$8:$I$308,4,0)/VLOOKUP(C18,Detaildaten!$F$8:$X$308,19,0)*VLOOKUP(C18,'Leistungsübersicht - WIP'!$Y$6:$AG$305,9,0)*Faktoren!$C$2*IF($D$9=Optionen!$N$4,Leistungsübersicht!$D$11/VLOOKUP(Leistungsübersicht!$D$10,Optionen!$W$3:$X$18,2,0),1),""),0)</f>
        <v>181357.04695882436</v>
      </c>
      <c r="G18" s="52">
        <f>IFERROR(_xlfn.IFNA(VLOOKUP(Leistungsübersicht!C18,Detaildaten!$F$8:$I$308,4,0)/VLOOKUP(C18,Detaildaten!$F$8:$X$308,19,0)*VLOOKUP(C18,'Leistungsübersicht - WIP'!$Y$6:$AG$305,9,0)*VLOOKUP(IF(SUM($S$18:$S$323)=0,1,SUM($S$18:$S$323)),Faktoren!$B$8:$C$17,2,0)*IF($D$9=Optionen!$N$4,Leistungsübersicht!$D$11/VLOOKUP(Leistungsübersicht!$D$10,Optionen!$W$3:$X$18,2,0),1),""),0)</f>
        <v>181357.04695882436</v>
      </c>
      <c r="H18" s="63"/>
      <c r="I18" s="63"/>
      <c r="J18" t="str">
        <f>IF(Q18&gt;0,CONCATENATE("Bereits im Paket ",E18," enthalten"),IF(AND(D18="Nein",I18="X"),"Paket fälschlicherweise ausgewählt",IF(AND(H18="X",I18="X"),"Paket und Einzeln zeitgleich ausgewählt",IF(IFERROR(VLOOKUP(C18,Detaildaten!F8:U308,16,0),"")="","",VLOOKUP(C18,Detaildaten!F8:U308,16,0)))))</f>
        <v>Enthält anteilig 125000 € Weiterentwicklungskosten</v>
      </c>
      <c r="N18">
        <f>IF(D18="Nein",0,IF(I18="X",1,0))</f>
        <v>0</v>
      </c>
      <c r="O18" t="str">
        <f t="shared" ref="O18:O81" si="0">IF(N18=1,E18,"")</f>
        <v/>
      </c>
      <c r="P18">
        <f>IF(C18="",0,IF(D18="Nein",0,IF(COUNTIF($O$18:$O$323,E18)&gt;0,1,0)))</f>
        <v>0</v>
      </c>
      <c r="Q18">
        <f>P18-N18</f>
        <v>0</v>
      </c>
      <c r="R18" t="str">
        <f>IF(O18="","",COUNTIF($O18:$O$326,O18))</f>
        <v/>
      </c>
      <c r="S18">
        <f>IF(AND(O18=E18,R18&lt;2),1,0)</f>
        <v>0</v>
      </c>
      <c r="T18">
        <f>IF(D18="Nein",IF(H18="X",1,0),IF(I18="X",1,IF(H18="X",1,0)))</f>
        <v>0</v>
      </c>
      <c r="U18" t="str">
        <f t="array" ref="U18">IFERROR(INDEX($O$18:$O$323,MATCH(1,COUNTIF($U17:U$17,$O$18:$O$323)+($O$18:$O323&lt;&gt;"")*1,0)),"")</f>
        <v/>
      </c>
      <c r="V18" t="str">
        <f>IF(U18="","",COUNTIF($E$18:$E$323,U18))</f>
        <v/>
      </c>
    </row>
    <row r="19" spans="2:22" x14ac:dyDescent="0.3">
      <c r="B19" t="str">
        <f>IF('Leistungsübersicht - WIP'!X7="","",'Leistungsübersicht - WIP'!X7)</f>
        <v xml:space="preserve">Geburtsanzeige [10003] </v>
      </c>
      <c r="C19" t="str">
        <f>IF('Leistungsübersicht - WIP'!Y7="","",'Leistungsübersicht - WIP'!Y7)</f>
        <v>Geburtsanzeige</v>
      </c>
      <c r="D19" t="str">
        <f>IF('Leistungsübersicht - WIP'!Z7="","",'Leistungsübersicht - WIP'!Z7)</f>
        <v>Nein</v>
      </c>
      <c r="E19" t="str">
        <f>IF('Leistungsübersicht - WIP'!AA7="","",'Leistungsübersicht - WIP'!AA7)</f>
        <v/>
      </c>
      <c r="F19" s="52">
        <f>IFERROR(_xlfn.IFNA(VLOOKUP(Leistungsübersicht!C19,Detaildaten!$F$8:$I$308,4,0)/VLOOKUP(C19,Detaildaten!$F$8:$X$308,19,0)*VLOOKUP(C19,'Leistungsübersicht - WIP'!$Y$6:$AG$305,9,0)*Faktoren!$C$2*IF($D$9=Optionen!$N$4,Leistungsübersicht!$D$11/VLOOKUP(Leistungsübersicht!$D$10,Optionen!$W$3:$X$18,2,0),1),""),0)</f>
        <v>160176.51584325562</v>
      </c>
      <c r="G19" s="52">
        <f>IFERROR(_xlfn.IFNA(VLOOKUP(Leistungsübersicht!C19,Detaildaten!$F$8:$I$308,4,0)/VLOOKUP(C19,Detaildaten!$F$8:$X$308,19,0)*VLOOKUP(C19,'Leistungsübersicht - WIP'!$Y$6:$AG$305,9,0)*VLOOKUP(IF(SUM($S$18:$S$323)=0,1,SUM($S$18:$S$323)),Faktoren!$B$8:$C$17,2,0)*IF($D$9=Optionen!$N$4,Leistungsübersicht!$D$11/VLOOKUP(Leistungsübersicht!$D$10,Optionen!$W$3:$X$18,2,0),1),""),0)</f>
        <v>160176.51584325562</v>
      </c>
      <c r="H19" s="63"/>
      <c r="I19" s="63"/>
      <c r="J19" t="str">
        <f>IF(Q19&gt;0,CONCATENATE("Bereits im Paket ",E19," enthalten"),IF(AND(D19="Nein",I19="X"),"Paket fälschlicherweise ausgewählt",IF(AND(H19="X",I19="X"),"Paket und Einzeln zeitgleich ausgewählt",IF(IFERROR(VLOOKUP(C19,Detaildaten!F9:U309,16,0),"")="","",VLOOKUP(C19,Detaildaten!F9:U309,16,0)))))</f>
        <v>Enthält anteilig 50000 € Weiterentwicklungskosten</v>
      </c>
      <c r="N19">
        <f t="shared" ref="N19:N82" si="1">IF(I19="X",1,0)</f>
        <v>0</v>
      </c>
      <c r="O19" t="str">
        <f t="shared" si="0"/>
        <v/>
      </c>
      <c r="P19">
        <f t="shared" ref="P19:P82" si="2">IF(C19="",0,IF(D19="Nein",0,IF(COUNTIF($O$18:$O$323,E19)&gt;0,1,0)))</f>
        <v>0</v>
      </c>
      <c r="Q19">
        <f t="shared" ref="Q19:Q82" si="3">P19-N19</f>
        <v>0</v>
      </c>
      <c r="R19" t="str">
        <f>IF(O19="","",COUNTIF($O19:$O$326,O19))</f>
        <v/>
      </c>
      <c r="S19">
        <f t="shared" ref="S19:S82" si="4">IF(AND(O19=E19,R19&lt;2),1,0)</f>
        <v>0</v>
      </c>
      <c r="T19">
        <f t="shared" ref="T19:T82" si="5">IF(D19="Nein",IF(H19="X",1,0),IF(I19="X",1,IF(H19="X",1,0)))</f>
        <v>0</v>
      </c>
      <c r="U19" t="str">
        <f t="array" ref="U19">IFERROR(INDEX($O$18:$O$323,MATCH(1,COUNTIF($U$17:U18,$O$18:$O$323)+($O$18:$O324&lt;&gt;"")*1,0)),"")</f>
        <v/>
      </c>
      <c r="V19" t="str">
        <f t="shared" ref="V19:V82" si="6">IF(U19="","",COUNTIF($E$18:$E$323,U19))</f>
        <v/>
      </c>
    </row>
    <row r="20" spans="2:22" x14ac:dyDescent="0.3">
      <c r="B20" t="str">
        <f>IF('Leistungsübersicht - WIP'!X8="","",'Leistungsübersicht - WIP'!X8)</f>
        <v xml:space="preserve">Maßnahmen zur Herbeiführung einer Schwangerschaft [10007] </v>
      </c>
      <c r="C20" t="str">
        <f>IF('Leistungsübersicht - WIP'!Y8="","",'Leistungsübersicht - WIP'!Y8)</f>
        <v>Maßnahmen zur Herbeiführung einer Schwangerschaft</v>
      </c>
      <c r="D20" t="str">
        <f>IF('Leistungsübersicht - WIP'!Z8="","",'Leistungsübersicht - WIP'!Z8)</f>
        <v>Nein</v>
      </c>
      <c r="E20" t="str">
        <f>IF('Leistungsübersicht - WIP'!AA8="","",'Leistungsübersicht - WIP'!AA8)</f>
        <v/>
      </c>
      <c r="F20" s="52">
        <f>IFERROR(_xlfn.IFNA(VLOOKUP(Leistungsübersicht!C20,Detaildaten!$F$8:$I$308,4,0)/VLOOKUP(C20,Detaildaten!$F$8:$X$308,19,0)*VLOOKUP(C20,'Leistungsübersicht - WIP'!$Y$6:$AG$305,9,0)*Faktoren!$C$2*IF($D$9=Optionen!$N$4,Leistungsübersicht!$D$11/VLOOKUP(Leistungsübersicht!$D$10,Optionen!$W$3:$X$18,2,0),1),""),0)</f>
        <v>108464.01236090306</v>
      </c>
      <c r="G20" s="52">
        <f>IFERROR(_xlfn.IFNA(VLOOKUP(Leistungsübersicht!C20,Detaildaten!$F$8:$I$308,4,0)/VLOOKUP(C20,Detaildaten!$F$8:$X$308,19,0)*VLOOKUP(C20,'Leistungsübersicht - WIP'!$Y$6:$AG$305,9,0)*VLOOKUP(IF(SUM($S$18:$S$323)=0,1,SUM($S$18:$S$323)),Faktoren!$B$8:$C$17,2,0)*IF($D$9=Optionen!$N$4,Leistungsübersicht!$D$11/VLOOKUP(Leistungsübersicht!$D$10,Optionen!$W$3:$X$18,2,0),1),""),0)</f>
        <v>108464.01236090306</v>
      </c>
      <c r="H20" s="63"/>
      <c r="I20" s="63"/>
      <c r="J20" t="str">
        <f>IF(Q20&gt;0,CONCATENATE("Bereits im Paket ",E20," enthalten"),IF(AND(D20="Nein",I20="X"),"Paket fälschlicherweise ausgewählt",IF(AND(H20="X",I20="X"),"Paket und Einzeln zeitgleich ausgewählt",IF(IFERROR(VLOOKUP(C20,Detaildaten!F10:U310,16,0),"")="","",VLOOKUP(C20,Detaildaten!F10:U310,16,0)))))</f>
        <v>Enthält anteilig 25000 € Weiterentwicklungskosten</v>
      </c>
      <c r="N20">
        <f t="shared" si="1"/>
        <v>0</v>
      </c>
      <c r="O20" t="str">
        <f t="shared" si="0"/>
        <v/>
      </c>
      <c r="P20">
        <f t="shared" si="2"/>
        <v>0</v>
      </c>
      <c r="Q20">
        <f t="shared" si="3"/>
        <v>0</v>
      </c>
      <c r="R20" t="str">
        <f>IF(O20="","",COUNTIF($O20:$O$326,O20))</f>
        <v/>
      </c>
      <c r="S20">
        <f t="shared" si="4"/>
        <v>0</v>
      </c>
      <c r="T20">
        <f t="shared" si="5"/>
        <v>0</v>
      </c>
      <c r="U20" t="str">
        <f t="array" ref="U20">IFERROR(INDEX($O$18:$O$323,MATCH(1,COUNTIF($U$17:U19,$O$18:$O$323)+($O$18:$O325&lt;&gt;"")*1,0)),"")</f>
        <v/>
      </c>
      <c r="V20" t="str">
        <f t="shared" si="6"/>
        <v/>
      </c>
    </row>
    <row r="21" spans="2:22" x14ac:dyDescent="0.3">
      <c r="B21" t="str">
        <f>IF('Leistungsübersicht - WIP'!X9="","",'Leistungsübersicht - WIP'!X9)</f>
        <v xml:space="preserve">Sorgeerklärung [10009] </v>
      </c>
      <c r="C21" t="str">
        <f>IF('Leistungsübersicht - WIP'!Y9="","",'Leistungsübersicht - WIP'!Y9)</f>
        <v>Sorgeerklärung</v>
      </c>
      <c r="D21" t="str">
        <f>IF('Leistungsübersicht - WIP'!Z9="","",'Leistungsübersicht - WIP'!Z9)</f>
        <v>Nein</v>
      </c>
      <c r="E21" t="str">
        <f>IF('Leistungsübersicht - WIP'!AA9="","",'Leistungsübersicht - WIP'!AA9)</f>
        <v/>
      </c>
      <c r="F21" s="52">
        <f>IFERROR(_xlfn.IFNA(VLOOKUP(Leistungsübersicht!C21,Detaildaten!$F$8:$I$308,4,0)/VLOOKUP(C21,Detaildaten!$F$8:$X$308,19,0)*VLOOKUP(C21,'Leistungsübersicht - WIP'!$Y$6:$AG$305,9,0)*Faktoren!$C$2*IF($D$9=Optionen!$N$4,Leistungsübersicht!$D$11/VLOOKUP(Leistungsübersicht!$D$10,Optionen!$W$3:$X$18,2,0),1),""),0)</f>
        <v>188161.68746031023</v>
      </c>
      <c r="G21" s="52">
        <f>IFERROR(_xlfn.IFNA(VLOOKUP(Leistungsübersicht!C21,Detaildaten!$F$8:$I$308,4,0)/VLOOKUP(C21,Detaildaten!$F$8:$X$308,19,0)*VLOOKUP(C21,'Leistungsübersicht - WIP'!$Y$6:$AG$305,9,0)*VLOOKUP(IF(SUM($S$18:$S$323)=0,1,SUM($S$18:$S$323)),Faktoren!$B$8:$C$17,2,0)*IF($D$9=Optionen!$N$4,Leistungsübersicht!$D$11/VLOOKUP(Leistungsübersicht!$D$10,Optionen!$W$3:$X$18,2,0),1),""),0)</f>
        <v>188161.68746031023</v>
      </c>
      <c r="H21" s="63"/>
      <c r="I21" s="63"/>
      <c r="J21" t="str">
        <f>IF(Q21&gt;0,CONCATENATE("Bereits im Paket ",E21," enthalten"),IF(AND(D21="Nein",I21="X"),"Paket fälschlicherweise ausgewählt",IF(AND(H21="X",I21="X"),"Paket und Einzeln zeitgleich ausgewählt",IF(IFERROR(VLOOKUP(C21,Detaildaten!F11:U311,16,0),"")="","",VLOOKUP(C21,Detaildaten!F11:U311,16,0)))))</f>
        <v>Enthält anteilig 125000 € Weiterentwicklungskosten</v>
      </c>
      <c r="N21">
        <f t="shared" si="1"/>
        <v>0</v>
      </c>
      <c r="O21" t="str">
        <f t="shared" si="0"/>
        <v/>
      </c>
      <c r="P21">
        <f t="shared" si="2"/>
        <v>0</v>
      </c>
      <c r="Q21">
        <f t="shared" si="3"/>
        <v>0</v>
      </c>
      <c r="R21" t="str">
        <f>IF(O21="","",COUNTIF($O21:$O$326,O21))</f>
        <v/>
      </c>
      <c r="S21">
        <f t="shared" si="4"/>
        <v>0</v>
      </c>
      <c r="T21">
        <f t="shared" si="5"/>
        <v>0</v>
      </c>
      <c r="U21" t="str">
        <f t="array" ref="U21">IFERROR(INDEX($O$18:$O$323,MATCH(1,COUNTIF($U$17:U20,$O$18:$O$323)+($O$18:$O326&lt;&gt;"")*1,0)),"")</f>
        <v/>
      </c>
      <c r="V21" t="str">
        <f t="shared" si="6"/>
        <v/>
      </c>
    </row>
    <row r="22" spans="2:22" x14ac:dyDescent="0.3">
      <c r="B22" t="str">
        <f>IF('Leistungsübersicht - WIP'!X10="","",'Leistungsübersicht - WIP'!X10)</f>
        <v xml:space="preserve">Adoption [10011] </v>
      </c>
      <c r="C22" t="str">
        <f>IF('Leistungsübersicht - WIP'!Y10="","",'Leistungsübersicht - WIP'!Y10)</f>
        <v>Adoption</v>
      </c>
      <c r="D22" t="str">
        <f>IF('Leistungsübersicht - WIP'!Z10="","",'Leistungsübersicht - WIP'!Z10)</f>
        <v>Nein</v>
      </c>
      <c r="E22" t="str">
        <f>IF('Leistungsübersicht - WIP'!AA10="","",'Leistungsübersicht - WIP'!AA10)</f>
        <v/>
      </c>
      <c r="F22" s="52">
        <f>IFERROR(_xlfn.IFNA(VLOOKUP(Leistungsübersicht!C22,Detaildaten!$F$8:$I$308,4,0)/VLOOKUP(C22,Detaildaten!$F$8:$X$308,19,0)*VLOOKUP(C22,'Leistungsübersicht - WIP'!$Y$6:$AG$305,9,0)*Faktoren!$C$2*IF($D$9=Optionen!$N$4,Leistungsübersicht!$D$11/VLOOKUP(Leistungsübersicht!$D$10,Optionen!$W$3:$X$18,2,0),1),""),0)</f>
        <v>82904.806855651666</v>
      </c>
      <c r="G22" s="52">
        <f>IFERROR(_xlfn.IFNA(VLOOKUP(Leistungsübersicht!C22,Detaildaten!$F$8:$I$308,4,0)/VLOOKUP(C22,Detaildaten!$F$8:$X$308,19,0)*VLOOKUP(C22,'Leistungsübersicht - WIP'!$Y$6:$AG$305,9,0)*VLOOKUP(IF(SUM($S$18:$S$323)=0,1,SUM($S$18:$S$323)),Faktoren!$B$8:$C$17,2,0)*IF($D$9=Optionen!$N$4,Leistungsübersicht!$D$11/VLOOKUP(Leistungsübersicht!$D$10,Optionen!$W$3:$X$18,2,0),1),""),0)</f>
        <v>82904.806855651666</v>
      </c>
      <c r="H22" s="63"/>
      <c r="I22" s="63"/>
      <c r="J22" t="str">
        <f>IF(Q22&gt;0,CONCATENATE("Bereits im Paket ",E22," enthalten"),IF(AND(D22="Nein",I22="X"),"Paket fälschlicherweise ausgewählt",IF(AND(H22="X",I22="X"),"Paket und Einzeln zeitgleich ausgewählt",IF(IFERROR(VLOOKUP(C22,Detaildaten!F12:U312,16,0),"")="","",VLOOKUP(C22,Detaildaten!F12:U312,16,0)))))</f>
        <v>Enthält anteilig 75000 € Weiterentwicklungskosten</v>
      </c>
      <c r="N22">
        <f t="shared" si="1"/>
        <v>0</v>
      </c>
      <c r="O22" t="str">
        <f t="shared" si="0"/>
        <v/>
      </c>
      <c r="P22">
        <f t="shared" si="2"/>
        <v>0</v>
      </c>
      <c r="Q22">
        <f t="shared" si="3"/>
        <v>0</v>
      </c>
      <c r="R22" t="str">
        <f>IF(O22="","",COUNTIF($O22:$O$326,O22))</f>
        <v/>
      </c>
      <c r="S22">
        <f t="shared" si="4"/>
        <v>0</v>
      </c>
      <c r="T22">
        <f t="shared" si="5"/>
        <v>0</v>
      </c>
      <c r="U22" t="str">
        <f t="array" ref="U22">IFERROR(INDEX($O$18:$O$323,MATCH(1,COUNTIF($U$17:U21,$O$18:$O$323)+($O$18:$O327&lt;&gt;"")*1,0)),"")</f>
        <v/>
      </c>
      <c r="V22" t="str">
        <f t="shared" si="6"/>
        <v/>
      </c>
    </row>
    <row r="23" spans="2:22" x14ac:dyDescent="0.3">
      <c r="B23" t="str">
        <f>IF('Leistungsübersicht - WIP'!X11="","",'Leistungsübersicht - WIP'!X11)</f>
        <v xml:space="preserve">Pflegekindervermittlung und Pflegekindergeld [10013] </v>
      </c>
      <c r="C23" t="str">
        <f>IF('Leistungsübersicht - WIP'!Y11="","",'Leistungsübersicht - WIP'!Y11)</f>
        <v>Pflegekindervermittlung und Pflegekindergeld</v>
      </c>
      <c r="D23" t="str">
        <f>IF('Leistungsübersicht - WIP'!Z11="","",'Leistungsübersicht - WIP'!Z11)</f>
        <v>Nein</v>
      </c>
      <c r="E23" t="str">
        <f>IF('Leistungsübersicht - WIP'!AA11="","",'Leistungsübersicht - WIP'!AA11)</f>
        <v/>
      </c>
      <c r="F23" s="52">
        <f>IFERROR(_xlfn.IFNA(VLOOKUP(Leistungsübersicht!C23,Detaildaten!$F$8:$I$308,4,0)/VLOOKUP(C23,Detaildaten!$F$8:$X$308,19,0)*VLOOKUP(C23,'Leistungsübersicht - WIP'!$Y$6:$AG$305,9,0)*Faktoren!$C$2*IF($D$9=Optionen!$N$4,Leistungsübersicht!$D$11/VLOOKUP(Leistungsübersicht!$D$10,Optionen!$W$3:$X$18,2,0),1),""),0)</f>
        <v>75481.562672212531</v>
      </c>
      <c r="G23" s="52">
        <f>IFERROR(_xlfn.IFNA(VLOOKUP(Leistungsübersicht!C23,Detaildaten!$F$8:$I$308,4,0)/VLOOKUP(C23,Detaildaten!$F$8:$X$308,19,0)*VLOOKUP(C23,'Leistungsübersicht - WIP'!$Y$6:$AG$305,9,0)*VLOOKUP(IF(SUM($S$18:$S$323)=0,1,SUM($S$18:$S$323)),Faktoren!$B$8:$C$17,2,0)*IF($D$9=Optionen!$N$4,Leistungsübersicht!$D$11/VLOOKUP(Leistungsübersicht!$D$10,Optionen!$W$3:$X$18,2,0),1),""),0)</f>
        <v>75481.562672212531</v>
      </c>
      <c r="H23" s="63"/>
      <c r="I23" s="63"/>
      <c r="J23" t="str">
        <f>IF(Q23&gt;0,CONCATENATE("Bereits im Paket ",E23," enthalten"),IF(AND(D23="Nein",I23="X"),"Paket fälschlicherweise ausgewählt",IF(AND(H23="X",I23="X"),"Paket und Einzeln zeitgleich ausgewählt",IF(IFERROR(VLOOKUP(C23,Detaildaten!F13:U313,16,0),"")="","",VLOOKUP(C23,Detaildaten!F13:U313,16,0)))))</f>
        <v>Enthält anteilig 75000 € Weiterentwicklungskosten</v>
      </c>
      <c r="N23">
        <f t="shared" si="1"/>
        <v>0</v>
      </c>
      <c r="O23" t="str">
        <f t="shared" si="0"/>
        <v/>
      </c>
      <c r="P23">
        <f t="shared" si="2"/>
        <v>0</v>
      </c>
      <c r="Q23">
        <f t="shared" si="3"/>
        <v>0</v>
      </c>
      <c r="R23" t="str">
        <f>IF(O23="","",COUNTIF($O23:$O$326,O23))</f>
        <v/>
      </c>
      <c r="S23">
        <f t="shared" si="4"/>
        <v>0</v>
      </c>
      <c r="T23">
        <f t="shared" si="5"/>
        <v>0</v>
      </c>
      <c r="U23" t="str">
        <f t="array" ref="U23">IFERROR(INDEX($O$18:$O$323,MATCH(1,COUNTIF($U$17:U22,$O$18:$O$323)+($O$18:$O328&lt;&gt;"")*1,0)),"")</f>
        <v/>
      </c>
      <c r="V23" t="str">
        <f t="shared" si="6"/>
        <v/>
      </c>
    </row>
    <row r="24" spans="2:22" x14ac:dyDescent="0.3">
      <c r="B24" t="str">
        <f>IF('Leistungsübersicht - WIP'!X12="","",'Leistungsübersicht - WIP'!X12)</f>
        <v xml:space="preserve">Gewährung von Hilfen zur Erziehung [10018] </v>
      </c>
      <c r="C24" t="str">
        <f>IF('Leistungsübersicht - WIP'!Y12="","",'Leistungsübersicht - WIP'!Y12)</f>
        <v>Gewährung von Hilfen zur Erziehung</v>
      </c>
      <c r="D24" t="str">
        <f>IF('Leistungsübersicht - WIP'!Z12="","",'Leistungsübersicht - WIP'!Z12)</f>
        <v>Nein</v>
      </c>
      <c r="E24" t="str">
        <f>IF('Leistungsübersicht - WIP'!AA12="","",'Leistungsübersicht - WIP'!AA12)</f>
        <v/>
      </c>
      <c r="F24" s="52">
        <f>IFERROR(_xlfn.IFNA(VLOOKUP(Leistungsübersicht!C24,Detaildaten!$F$8:$I$308,4,0)/VLOOKUP(C24,Detaildaten!$F$8:$X$308,19,0)*VLOOKUP(C24,'Leistungsübersicht - WIP'!$Y$6:$AG$305,9,0)*Faktoren!$C$2*IF($D$9=Optionen!$N$4,Leistungsübersicht!$D$11/VLOOKUP(Leistungsübersicht!$D$10,Optionen!$W$3:$X$18,2,0),1),""),0)</f>
        <v>104685.87514659249</v>
      </c>
      <c r="G24" s="52">
        <f>IFERROR(_xlfn.IFNA(VLOOKUP(Leistungsübersicht!C24,Detaildaten!$F$8:$I$308,4,0)/VLOOKUP(C24,Detaildaten!$F$8:$X$308,19,0)*VLOOKUP(C24,'Leistungsübersicht - WIP'!$Y$6:$AG$305,9,0)*VLOOKUP(IF(SUM($S$18:$S$323)=0,1,SUM($S$18:$S$323)),Faktoren!$B$8:$C$17,2,0)*IF($D$9=Optionen!$N$4,Leistungsübersicht!$D$11/VLOOKUP(Leistungsübersicht!$D$10,Optionen!$W$3:$X$18,2,0),1),""),0)</f>
        <v>104685.87514659249</v>
      </c>
      <c r="H24" s="63"/>
      <c r="I24" s="63"/>
      <c r="J24" t="str">
        <f>IF(Q24&gt;0,CONCATENATE("Bereits im Paket ",E24," enthalten"),IF(AND(D24="Nein",I24="X"),"Paket fälschlicherweise ausgewählt",IF(AND(H24="X",I24="X"),"Paket und Einzeln zeitgleich ausgewählt",IF(IFERROR(VLOOKUP(C24,Detaildaten!F14:U314,16,0),"")="","",VLOOKUP(C24,Detaildaten!F14:U314,16,0)))))</f>
        <v>Enthält anteilig 50000 € Weiterentwicklungskosten</v>
      </c>
      <c r="N24">
        <f t="shared" si="1"/>
        <v>0</v>
      </c>
      <c r="O24" t="str">
        <f t="shared" si="0"/>
        <v/>
      </c>
      <c r="P24">
        <f t="shared" si="2"/>
        <v>0</v>
      </c>
      <c r="Q24">
        <f t="shared" si="3"/>
        <v>0</v>
      </c>
      <c r="R24" t="str">
        <f>IF(O24="","",COUNTIF($O24:$O$326,O24))</f>
        <v/>
      </c>
      <c r="S24">
        <f t="shared" si="4"/>
        <v>0</v>
      </c>
      <c r="T24">
        <f t="shared" si="5"/>
        <v>0</v>
      </c>
      <c r="U24" t="str">
        <f t="array" ref="U24">IFERROR(INDEX($O$18:$O$323,MATCH(1,COUNTIF($U$17:U23,$O$18:$O$323)+($O$18:$O329&lt;&gt;"")*1,0)),"")</f>
        <v/>
      </c>
      <c r="V24" t="str">
        <f t="shared" si="6"/>
        <v/>
      </c>
    </row>
    <row r="25" spans="2:22" x14ac:dyDescent="0.3">
      <c r="B25" t="str">
        <f>IF('Leistungsübersicht - WIP'!X13="","",'Leistungsübersicht - WIP'!X13)</f>
        <v xml:space="preserve">Kindertagesbetreuung [10019] </v>
      </c>
      <c r="C25" t="str">
        <f>IF('Leistungsübersicht - WIP'!Y13="","",'Leistungsübersicht - WIP'!Y13)</f>
        <v>Kindertagesbetreuung</v>
      </c>
      <c r="D25" t="str">
        <f>IF('Leistungsübersicht - WIP'!Z13="","",'Leistungsübersicht - WIP'!Z13)</f>
        <v>Nein</v>
      </c>
      <c r="E25" t="str">
        <f>IF('Leistungsübersicht - WIP'!AA13="","",'Leistungsübersicht - WIP'!AA13)</f>
        <v/>
      </c>
      <c r="F25" s="52">
        <f>IFERROR(_xlfn.IFNA(VLOOKUP(Leistungsübersicht!C25,Detaildaten!$F$8:$I$308,4,0)/VLOOKUP(C25,Detaildaten!$F$8:$X$308,19,0)*VLOOKUP(C25,'Leistungsübersicht - WIP'!$Y$6:$AG$305,9,0)*Faktoren!$C$2*IF($D$9=Optionen!$N$4,Leistungsübersicht!$D$11/VLOOKUP(Leistungsübersicht!$D$10,Optionen!$W$3:$X$18,2,0),1),""),0)</f>
        <v>120037.56568821958</v>
      </c>
      <c r="G25" s="52">
        <f>IFERROR(_xlfn.IFNA(VLOOKUP(Leistungsübersicht!C25,Detaildaten!$F$8:$I$308,4,0)/VLOOKUP(C25,Detaildaten!$F$8:$X$308,19,0)*VLOOKUP(C25,'Leistungsübersicht - WIP'!$Y$6:$AG$305,9,0)*VLOOKUP(IF(SUM($S$18:$S$323)=0,1,SUM($S$18:$S$323)),Faktoren!$B$8:$C$17,2,0)*IF($D$9=Optionen!$N$4,Leistungsübersicht!$D$11/VLOOKUP(Leistungsübersicht!$D$10,Optionen!$W$3:$X$18,2,0),1),""),0)</f>
        <v>120037.56568821958</v>
      </c>
      <c r="H25" s="63"/>
      <c r="I25" s="63"/>
      <c r="J25" t="str">
        <f>IF(Q25&gt;0,CONCATENATE("Bereits im Paket ",E25," enthalten"),IF(AND(D25="Nein",I25="X"),"Paket fälschlicherweise ausgewählt",IF(AND(H25="X",I25="X"),"Paket und Einzeln zeitgleich ausgewählt",IF(IFERROR(VLOOKUP(C25,Detaildaten!F15:U315,16,0),"")="","",VLOOKUP(C25,Detaildaten!F15:U315,16,0)))))</f>
        <v>Enthält anteilig 30000 € Weiterentwicklungskosten</v>
      </c>
      <c r="N25">
        <f t="shared" si="1"/>
        <v>0</v>
      </c>
      <c r="O25" t="str">
        <f t="shared" si="0"/>
        <v/>
      </c>
      <c r="P25">
        <f t="shared" si="2"/>
        <v>0</v>
      </c>
      <c r="Q25">
        <f t="shared" si="3"/>
        <v>0</v>
      </c>
      <c r="R25" t="str">
        <f>IF(O25="","",COUNTIF($O25:$O$326,O25))</f>
        <v/>
      </c>
      <c r="S25">
        <f t="shared" si="4"/>
        <v>0</v>
      </c>
      <c r="T25">
        <f t="shared" si="5"/>
        <v>0</v>
      </c>
      <c r="U25" t="str">
        <f t="array" ref="U25">IFERROR(INDEX($O$18:$O$323,MATCH(1,COUNTIF($U$17:U24,$O$18:$O$323)+($O$18:$O330&lt;&gt;"")*1,0)),"")</f>
        <v/>
      </c>
      <c r="V25" t="str">
        <f t="shared" si="6"/>
        <v/>
      </c>
    </row>
    <row r="26" spans="2:22" x14ac:dyDescent="0.3">
      <c r="B26" t="str">
        <f>IF('Leistungsübersicht - WIP'!X14="","",'Leistungsübersicht - WIP'!X14)</f>
        <v xml:space="preserve">Unterhaltsvorschuss [10035] </v>
      </c>
      <c r="C26" t="str">
        <f>IF('Leistungsübersicht - WIP'!Y14="","",'Leistungsübersicht - WIP'!Y14)</f>
        <v>Unterhaltsvorschuss</v>
      </c>
      <c r="D26" t="str">
        <f>IF('Leistungsübersicht - WIP'!Z14="","",'Leistungsübersicht - WIP'!Z14)</f>
        <v>Nein</v>
      </c>
      <c r="E26" t="str">
        <f>IF('Leistungsübersicht - WIP'!AA14="","",'Leistungsübersicht - WIP'!AA14)</f>
        <v/>
      </c>
      <c r="F26" s="52">
        <f>IFERROR(_xlfn.IFNA(VLOOKUP(Leistungsübersicht!C26,Detaildaten!$F$8:$I$308,4,0)/VLOOKUP(C26,Detaildaten!$F$8:$X$308,19,0)*VLOOKUP(C26,'Leistungsübersicht - WIP'!$Y$6:$AG$305,9,0)*Faktoren!$C$2*IF($D$9=Optionen!$N$4,Leistungsübersicht!$D$11/VLOOKUP(Leistungsübersicht!$D$10,Optionen!$W$3:$X$18,2,0),1),""),0)</f>
        <v>85746.625210434053</v>
      </c>
      <c r="G26" s="52">
        <f>IFERROR(_xlfn.IFNA(VLOOKUP(Leistungsübersicht!C26,Detaildaten!$F$8:$I$308,4,0)/VLOOKUP(C26,Detaildaten!$F$8:$X$308,19,0)*VLOOKUP(C26,'Leistungsübersicht - WIP'!$Y$6:$AG$305,9,0)*VLOOKUP(IF(SUM($S$18:$S$323)=0,1,SUM($S$18:$S$323)),Faktoren!$B$8:$C$17,2,0)*IF($D$9=Optionen!$N$4,Leistungsübersicht!$D$11/VLOOKUP(Leistungsübersicht!$D$10,Optionen!$W$3:$X$18,2,0),1),""),0)</f>
        <v>85746.625210434053</v>
      </c>
      <c r="H26" s="63"/>
      <c r="I26" s="63"/>
      <c r="J26" t="str">
        <f>IF(Q26&gt;0,CONCATENATE("Bereits im Paket ",E26," enthalten"),IF(AND(D26="Nein",I26="X"),"Paket fälschlicherweise ausgewählt",IF(AND(H26="X",I26="X"),"Paket und Einzeln zeitgleich ausgewählt",IF(IFERROR(VLOOKUP(C26,Detaildaten!F16:U316,16,0),"")="","",VLOOKUP(C26,Detaildaten!F16:U316,16,0)))))</f>
        <v>Enthält anteilig 45000 € Weiterentwicklungskosten</v>
      </c>
      <c r="N26">
        <f t="shared" si="1"/>
        <v>0</v>
      </c>
      <c r="O26" t="str">
        <f t="shared" si="0"/>
        <v/>
      </c>
      <c r="P26">
        <f t="shared" si="2"/>
        <v>0</v>
      </c>
      <c r="Q26">
        <f t="shared" si="3"/>
        <v>0</v>
      </c>
      <c r="R26" t="str">
        <f>IF(O26="","",COUNTIF($O26:$O$326,O26))</f>
        <v/>
      </c>
      <c r="S26">
        <f t="shared" si="4"/>
        <v>0</v>
      </c>
      <c r="T26">
        <f t="shared" si="5"/>
        <v>0</v>
      </c>
      <c r="U26" t="str">
        <f t="array" ref="U26">IFERROR(INDEX($O$18:$O$323,MATCH(1,COUNTIF($U$17:U25,$O$18:$O$323)+($O$18:$O331&lt;&gt;"")*1,0)),"")</f>
        <v/>
      </c>
      <c r="V26" t="str">
        <f t="shared" si="6"/>
        <v/>
      </c>
    </row>
    <row r="27" spans="2:22" x14ac:dyDescent="0.3">
      <c r="B27" t="str">
        <f>IF('Leistungsübersicht - WIP'!X15="","",'Leistungsübersicht - WIP'!X15)</f>
        <v xml:space="preserve">Beistandschaft [10736] </v>
      </c>
      <c r="C27" t="str">
        <f>IF('Leistungsübersicht - WIP'!Y15="","",'Leistungsübersicht - WIP'!Y15)</f>
        <v>Beistandschaft</v>
      </c>
      <c r="D27" t="str">
        <f>IF('Leistungsübersicht - WIP'!Z15="","",'Leistungsübersicht - WIP'!Z15)</f>
        <v>Nein</v>
      </c>
      <c r="E27" t="str">
        <f>IF('Leistungsübersicht - WIP'!AA15="","",'Leistungsübersicht - WIP'!AA15)</f>
        <v/>
      </c>
      <c r="F27" s="52">
        <f>IFERROR(_xlfn.IFNA(VLOOKUP(Leistungsübersicht!C27,Detaildaten!$F$8:$I$308,4,0)/VLOOKUP(C27,Detaildaten!$F$8:$X$308,19,0)*VLOOKUP(C27,'Leistungsübersicht - WIP'!$Y$6:$AG$305,9,0)*Faktoren!$C$2*IF($D$9=Optionen!$N$4,Leistungsübersicht!$D$11/VLOOKUP(Leistungsübersicht!$D$10,Optionen!$W$3:$X$18,2,0),1),""),0)</f>
        <v>97881.234645106641</v>
      </c>
      <c r="G27" s="52">
        <f>IFERROR(_xlfn.IFNA(VLOOKUP(Leistungsübersicht!C27,Detaildaten!$F$8:$I$308,4,0)/VLOOKUP(C27,Detaildaten!$F$8:$X$308,19,0)*VLOOKUP(C27,'Leistungsübersicht - WIP'!$Y$6:$AG$305,9,0)*VLOOKUP(IF(SUM($S$18:$S$323)=0,1,SUM($S$18:$S$323)),Faktoren!$B$8:$C$17,2,0)*IF($D$9=Optionen!$N$4,Leistungsübersicht!$D$11/VLOOKUP(Leistungsübersicht!$D$10,Optionen!$W$3:$X$18,2,0),1),""),0)</f>
        <v>97881.234645106641</v>
      </c>
      <c r="H27" s="63"/>
      <c r="I27" s="63"/>
      <c r="J27" t="str">
        <f>IF(Q27&gt;0,CONCATENATE("Bereits im Paket ",E27," enthalten"),IF(AND(D27="Nein",I27="X"),"Paket fälschlicherweise ausgewählt",IF(AND(H27="X",I27="X"),"Paket und Einzeln zeitgleich ausgewählt",IF(IFERROR(VLOOKUP(C27,Detaildaten!F17:U317,16,0),"")="","",VLOOKUP(C27,Detaildaten!F17:U317,16,0)))))</f>
        <v>Enthält anteilig 50000 € Weiterentwicklungskosten</v>
      </c>
      <c r="N27">
        <f t="shared" si="1"/>
        <v>0</v>
      </c>
      <c r="O27" t="str">
        <f t="shared" si="0"/>
        <v/>
      </c>
      <c r="P27">
        <f t="shared" si="2"/>
        <v>0</v>
      </c>
      <c r="Q27">
        <f t="shared" si="3"/>
        <v>0</v>
      </c>
      <c r="R27" t="str">
        <f>IF(O27="","",COUNTIF($O27:$O$326,O27))</f>
        <v/>
      </c>
      <c r="S27">
        <f t="shared" si="4"/>
        <v>0</v>
      </c>
      <c r="T27">
        <f t="shared" si="5"/>
        <v>0</v>
      </c>
      <c r="U27" t="str">
        <f t="array" ref="U27">IFERROR(INDEX($O$18:$O$323,MATCH(1,COUNTIF($U$17:U26,$O$18:$O$323)+($O$18:$O332&lt;&gt;"")*1,0)),"")</f>
        <v/>
      </c>
      <c r="V27" t="str">
        <f t="shared" si="6"/>
        <v/>
      </c>
    </row>
    <row r="28" spans="2:22" x14ac:dyDescent="0.3">
      <c r="B28" t="str">
        <f>IF('Leistungsübersicht - WIP'!X16="","",'Leistungsübersicht - WIP'!X16)</f>
        <v xml:space="preserve">Kombinierte Familienleistungen [10744] </v>
      </c>
      <c r="C28" t="str">
        <f>IF('Leistungsübersicht - WIP'!Y16="","",'Leistungsübersicht - WIP'!Y16)</f>
        <v>Namensbestimmung</v>
      </c>
      <c r="D28" t="str">
        <f>IF('Leistungsübersicht - WIP'!Z16="","",'Leistungsübersicht - WIP'!Z16)</f>
        <v>Nein</v>
      </c>
      <c r="E28" t="str">
        <f>IF('Leistungsübersicht - WIP'!AA16="","",'Leistungsübersicht - WIP'!AA16)</f>
        <v/>
      </c>
      <c r="F28" s="52">
        <f>IFERROR(_xlfn.IFNA(VLOOKUP(Leistungsübersicht!C28,Detaildaten!$F$8:$I$308,4,0)/VLOOKUP(C28,Detaildaten!$F$8:$X$308,19,0)*VLOOKUP(C28,'Leistungsübersicht - WIP'!$Y$6:$AG$305,9,0)*Faktoren!$C$2*IF($D$9=Optionen!$N$4,Leistungsübersicht!$D$11/VLOOKUP(Leistungsübersicht!$D$10,Optionen!$W$3:$X$18,2,0),1),""),0)</f>
        <v>163425.5561368409</v>
      </c>
      <c r="G28" s="52">
        <f>IFERROR(_xlfn.IFNA(VLOOKUP(Leistungsübersicht!C28,Detaildaten!$F$8:$I$308,4,0)/VLOOKUP(C28,Detaildaten!$F$8:$X$308,19,0)*VLOOKUP(C28,'Leistungsübersicht - WIP'!$Y$6:$AG$305,9,0)*VLOOKUP(IF(SUM($S$18:$S$323)=0,1,SUM($S$18:$S$323)),Faktoren!$B$8:$C$17,2,0)*IF($D$9=Optionen!$N$4,Leistungsübersicht!$D$11/VLOOKUP(Leistungsübersicht!$D$10,Optionen!$W$3:$X$18,2,0),1),""),0)</f>
        <v>163425.5561368409</v>
      </c>
      <c r="H28" s="63"/>
      <c r="I28" s="63"/>
      <c r="J28" t="str">
        <f>IF(Q28&gt;0,CONCATENATE("Bereits im Paket ",E28," enthalten"),IF(AND(D28="Nein",I28="X"),"Paket fälschlicherweise ausgewählt",IF(AND(H28="X",I28="X"),"Paket und Einzeln zeitgleich ausgewählt",IF(IFERROR(VLOOKUP(C28,Detaildaten!F18:U318,16,0),"")="","",VLOOKUP(C28,Detaildaten!F18:U318,16,0)))))</f>
        <v>Enthält anteilig 100000 € Weiterentwicklungskosten</v>
      </c>
      <c r="N28">
        <f t="shared" si="1"/>
        <v>0</v>
      </c>
      <c r="O28" t="str">
        <f t="shared" si="0"/>
        <v/>
      </c>
      <c r="P28">
        <f t="shared" si="2"/>
        <v>0</v>
      </c>
      <c r="Q28">
        <f t="shared" si="3"/>
        <v>0</v>
      </c>
      <c r="R28" t="str">
        <f>IF(O28="","",COUNTIF($O28:$O$326,O28))</f>
        <v/>
      </c>
      <c r="S28">
        <f t="shared" si="4"/>
        <v>0</v>
      </c>
      <c r="T28">
        <f t="shared" si="5"/>
        <v>0</v>
      </c>
      <c r="U28" t="str">
        <f t="array" ref="U28">IFERROR(INDEX($O$18:$O$323,MATCH(1,COUNTIF($U$17:U27,$O$18:$O$323)+($O$18:$O333&lt;&gt;"")*1,0)),"")</f>
        <v/>
      </c>
      <c r="V28" t="str">
        <f t="shared" si="6"/>
        <v/>
      </c>
    </row>
    <row r="29" spans="2:22" x14ac:dyDescent="0.3">
      <c r="B29" t="str">
        <f>IF('Leistungsübersicht - WIP'!X17="","",'Leistungsübersicht - WIP'!X17)</f>
        <v xml:space="preserve">Anmeldung der Ehe, Voranmeldung der Ehe, Ehefähigkeitszeugnis [10025/10026] </v>
      </c>
      <c r="C29" t="str">
        <f>IF('Leistungsübersicht - WIP'!Y17="","",'Leistungsübersicht - WIP'!Y17)</f>
        <v>Ehe-Basis</v>
      </c>
      <c r="D29" t="str">
        <f>IF('Leistungsübersicht - WIP'!Z17="","",'Leistungsübersicht - WIP'!Z17)</f>
        <v>Nein</v>
      </c>
      <c r="E29" t="str">
        <f>IF('Leistungsübersicht - WIP'!AA17="","",'Leistungsübersicht - WIP'!AA17)</f>
        <v/>
      </c>
      <c r="F29" s="52">
        <f>IFERROR(_xlfn.IFNA(VLOOKUP(Leistungsübersicht!C29,Detaildaten!$F$8:$I$308,4,0)/VLOOKUP(C29,Detaildaten!$F$8:$X$308,19,0)*VLOOKUP(C29,'Leistungsübersicht - WIP'!$Y$6:$AG$305,9,0)*Faktoren!$C$2*IF($D$9=Optionen!$N$4,Leistungsübersicht!$D$11/VLOOKUP(Leistungsübersicht!$D$10,Optionen!$W$3:$X$18,2,0),1),""),0)</f>
        <v>108772.08306706863</v>
      </c>
      <c r="G29" s="52">
        <f>IFERROR(_xlfn.IFNA(VLOOKUP(Leistungsübersicht!C29,Detaildaten!$F$8:$I$308,4,0)/VLOOKUP(C29,Detaildaten!$F$8:$X$308,19,0)*VLOOKUP(C29,'Leistungsübersicht - WIP'!$Y$6:$AG$305,9,0)*VLOOKUP(IF(SUM($S$18:$S$323)=0,1,SUM($S$18:$S$323)),Faktoren!$B$8:$C$17,2,0)*IF($D$9=Optionen!$N$4,Leistungsübersicht!$D$11/VLOOKUP(Leistungsübersicht!$D$10,Optionen!$W$3:$X$18,2,0),1),""),0)</f>
        <v>108772.08306706863</v>
      </c>
      <c r="H29" s="63"/>
      <c r="I29" s="63"/>
      <c r="J29" t="str">
        <f>IF(Q29&gt;0,CONCATENATE("Bereits im Paket ",E29," enthalten"),IF(AND(D29="Nein",I29="X"),"Paket fälschlicherweise ausgewählt",IF(AND(H29="X",I29="X"),"Paket und Einzeln zeitgleich ausgewählt",IF(IFERROR(VLOOKUP(C29,Detaildaten!F19:U319,16,0),"")="","",VLOOKUP(C29,Detaildaten!F19:U319,16,0)))))</f>
        <v>Enthält anteilig 30000 € Weiterentwicklungskosten</v>
      </c>
      <c r="N29">
        <f t="shared" si="1"/>
        <v>0</v>
      </c>
      <c r="O29" t="str">
        <f t="shared" si="0"/>
        <v/>
      </c>
      <c r="P29">
        <f t="shared" si="2"/>
        <v>0</v>
      </c>
      <c r="Q29">
        <f t="shared" si="3"/>
        <v>0</v>
      </c>
      <c r="R29" t="str">
        <f>IF(O29="","",COUNTIF($O29:$O$326,O29))</f>
        <v/>
      </c>
      <c r="S29">
        <f t="shared" si="4"/>
        <v>0</v>
      </c>
      <c r="T29">
        <f t="shared" si="5"/>
        <v>0</v>
      </c>
      <c r="U29" t="str">
        <f t="array" ref="U29">IFERROR(INDEX($O$18:$O$323,MATCH(1,COUNTIF($U$17:U28,$O$18:$O$323)+($O$18:$O334&lt;&gt;"")*1,0)),"")</f>
        <v/>
      </c>
      <c r="V29" t="str">
        <f t="shared" si="6"/>
        <v/>
      </c>
    </row>
    <row r="30" spans="2:22" x14ac:dyDescent="0.3">
      <c r="B30" t="str">
        <f>IF('Leistungsübersicht - WIP'!X18="","",'Leistungsübersicht - WIP'!X18)</f>
        <v/>
      </c>
      <c r="C30" t="str">
        <f>IF('Leistungsübersicht - WIP'!Y18="","",'Leistungsübersicht - WIP'!Y18)</f>
        <v/>
      </c>
      <c r="D30" t="str">
        <f>IF('Leistungsübersicht - WIP'!Z18="","",'Leistungsübersicht - WIP'!Z18)</f>
        <v/>
      </c>
      <c r="E30" t="str">
        <f>IF('Leistungsübersicht - WIP'!AA18="","",'Leistungsübersicht - WIP'!AA18)</f>
        <v/>
      </c>
      <c r="F30" s="52" t="str">
        <f>IFERROR(_xlfn.IFNA(VLOOKUP(Leistungsübersicht!C30,Detaildaten!$F$8:$I$308,4,0)/VLOOKUP(C30,Detaildaten!$F$8:$X$308,19,0)*VLOOKUP(C30,'Leistungsübersicht - WIP'!$Y$6:$AG$305,9,0)*Faktoren!$C$2*IF($D$9=Optionen!$N$4,Leistungsübersicht!$D$11/VLOOKUP(Leistungsübersicht!$D$10,Optionen!$W$3:$X$18,2,0),1),""),0)</f>
        <v/>
      </c>
      <c r="G30" s="52" t="str">
        <f>IFERROR(_xlfn.IFNA(VLOOKUP(Leistungsübersicht!C30,Detaildaten!$F$8:$I$308,4,0)/VLOOKUP(C30,Detaildaten!$F$8:$X$308,19,0)*VLOOKUP(C30,'Leistungsübersicht - WIP'!$Y$6:$AG$305,9,0)*VLOOKUP(IF(SUM($S$18:$S$323)=0,1,SUM($S$18:$S$323)),Faktoren!$B$8:$C$17,2,0)*IF($D$9=Optionen!$N$4,Leistungsübersicht!$D$11/VLOOKUP(Leistungsübersicht!$D$10,Optionen!$W$3:$X$18,2,0),1),""),0)</f>
        <v/>
      </c>
      <c r="H30" s="63"/>
      <c r="I30" s="63"/>
      <c r="J30" t="str">
        <f>IF(Q30&gt;0,CONCATENATE("Bereits im Paket ",E30," enthalten"),IF(AND(D30="Nein",I30="X"),"Paket fälschlicherweise ausgewählt",IF(AND(H30="X",I30="X"),"Paket und Einzeln zeitgleich ausgewählt",IF(IFERROR(VLOOKUP(C30,Detaildaten!F20:U320,16,0),"")="","",VLOOKUP(C30,Detaildaten!F20:U320,16,0)))))</f>
        <v/>
      </c>
      <c r="N30">
        <f t="shared" si="1"/>
        <v>0</v>
      </c>
      <c r="O30" t="str">
        <f t="shared" si="0"/>
        <v/>
      </c>
      <c r="P30">
        <f t="shared" si="2"/>
        <v>0</v>
      </c>
      <c r="Q30">
        <f t="shared" si="3"/>
        <v>0</v>
      </c>
      <c r="R30" t="str">
        <f>IF(O30="","",COUNTIF($O30:$O$326,O30))</f>
        <v/>
      </c>
      <c r="S30">
        <f t="shared" si="4"/>
        <v>0</v>
      </c>
      <c r="T30">
        <f t="shared" si="5"/>
        <v>0</v>
      </c>
      <c r="U30" t="str">
        <f t="array" ref="U30">IFERROR(INDEX($O$18:$O$323,MATCH(1,COUNTIF($U$17:U29,$O$18:$O$323)+($O$18:$O335&lt;&gt;"")*1,0)),"")</f>
        <v/>
      </c>
      <c r="V30" t="str">
        <f t="shared" si="6"/>
        <v/>
      </c>
    </row>
    <row r="31" spans="2:22" x14ac:dyDescent="0.3">
      <c r="B31" t="str">
        <f>IF('Leistungsübersicht - WIP'!X19="","",'Leistungsübersicht - WIP'!X19)</f>
        <v/>
      </c>
      <c r="C31" t="str">
        <f>IF('Leistungsübersicht - WIP'!Y19="","",'Leistungsübersicht - WIP'!Y19)</f>
        <v/>
      </c>
      <c r="D31" t="str">
        <f>IF('Leistungsübersicht - WIP'!Z19="","",'Leistungsübersicht - WIP'!Z19)</f>
        <v/>
      </c>
      <c r="E31" t="str">
        <f>IF('Leistungsübersicht - WIP'!AA19="","",'Leistungsübersicht - WIP'!AA19)</f>
        <v/>
      </c>
      <c r="F31" s="52" t="str">
        <f>IFERROR(_xlfn.IFNA(VLOOKUP(Leistungsübersicht!C31,Detaildaten!$F$8:$I$308,4,0)/VLOOKUP(C31,Detaildaten!$F$8:$X$308,19,0)*VLOOKUP(C31,'Leistungsübersicht - WIP'!$Y$6:$AG$305,9,0)*Faktoren!$C$2*IF($D$9=Optionen!$N$4,Leistungsübersicht!$D$11/VLOOKUP(Leistungsübersicht!$D$10,Optionen!$W$3:$X$18,2,0),1),""),0)</f>
        <v/>
      </c>
      <c r="G31" s="52" t="str">
        <f>IFERROR(_xlfn.IFNA(VLOOKUP(Leistungsübersicht!C31,Detaildaten!$F$8:$I$308,4,0)/VLOOKUP(C31,Detaildaten!$F$8:$X$308,19,0)*VLOOKUP(C31,'Leistungsübersicht - WIP'!$Y$6:$AG$305,9,0)*VLOOKUP(IF(SUM($S$18:$S$323)=0,1,SUM($S$18:$S$323)),Faktoren!$B$8:$C$17,2,0)*IF($D$9=Optionen!$N$4,Leistungsübersicht!$D$11/VLOOKUP(Leistungsübersicht!$D$10,Optionen!$W$3:$X$18,2,0),1),""),0)</f>
        <v/>
      </c>
      <c r="H31" s="63"/>
      <c r="I31" s="63"/>
      <c r="J31" t="str">
        <f>IF(Q31&gt;0,CONCATENATE("Bereits im Paket ",E31," enthalten"),IF(AND(D31="Nein",I31="X"),"Paket fälschlicherweise ausgewählt",IF(AND(H31="X",I31="X"),"Paket und Einzeln zeitgleich ausgewählt",IF(IFERROR(VLOOKUP(C31,Detaildaten!F21:U321,16,0),"")="","",VLOOKUP(C31,Detaildaten!F21:U321,16,0)))))</f>
        <v/>
      </c>
      <c r="N31">
        <f t="shared" si="1"/>
        <v>0</v>
      </c>
      <c r="O31" t="str">
        <f t="shared" si="0"/>
        <v/>
      </c>
      <c r="P31">
        <f t="shared" si="2"/>
        <v>0</v>
      </c>
      <c r="Q31">
        <f t="shared" si="3"/>
        <v>0</v>
      </c>
      <c r="R31" t="str">
        <f>IF(O31="","",COUNTIF($O31:$O$326,O31))</f>
        <v/>
      </c>
      <c r="S31">
        <f t="shared" si="4"/>
        <v>0</v>
      </c>
      <c r="T31">
        <f t="shared" si="5"/>
        <v>0</v>
      </c>
      <c r="U31" t="str">
        <f t="array" ref="U31">IFERROR(INDEX($O$18:$O$323,MATCH(1,COUNTIF($U$17:U30,$O$18:$O$323)+($O$18:$O336&lt;&gt;"")*1,0)),"")</f>
        <v/>
      </c>
      <c r="V31" t="str">
        <f t="shared" si="6"/>
        <v/>
      </c>
    </row>
    <row r="32" spans="2:22" x14ac:dyDescent="0.3">
      <c r="B32" t="str">
        <f>IF('Leistungsübersicht - WIP'!X20="","",'Leistungsübersicht - WIP'!X20)</f>
        <v/>
      </c>
      <c r="C32" t="str">
        <f>IF('Leistungsübersicht - WIP'!Y20="","",'Leistungsübersicht - WIP'!Y20)</f>
        <v/>
      </c>
      <c r="D32" t="str">
        <f>IF('Leistungsübersicht - WIP'!Z20="","",'Leistungsübersicht - WIP'!Z20)</f>
        <v/>
      </c>
      <c r="E32" t="str">
        <f>IF('Leistungsübersicht - WIP'!AA20="","",'Leistungsübersicht - WIP'!AA20)</f>
        <v/>
      </c>
      <c r="F32" s="52" t="str">
        <f>IFERROR(_xlfn.IFNA(VLOOKUP(Leistungsübersicht!C32,Detaildaten!$F$8:$I$308,4,0)/VLOOKUP(C32,Detaildaten!$F$8:$X$308,19,0)*VLOOKUP(C32,'Leistungsübersicht - WIP'!$Y$6:$AG$305,9,0)*Faktoren!$C$2*IF($D$9=Optionen!$N$4,Leistungsübersicht!$D$11/VLOOKUP(Leistungsübersicht!$D$10,Optionen!$W$3:$X$18,2,0),1),""),0)</f>
        <v/>
      </c>
      <c r="G32" s="52" t="str">
        <f>IFERROR(_xlfn.IFNA(VLOOKUP(Leistungsübersicht!C32,Detaildaten!$F$8:$I$308,4,0)/VLOOKUP(C32,Detaildaten!$F$8:$X$308,19,0)*VLOOKUP(C32,'Leistungsübersicht - WIP'!$Y$6:$AG$305,9,0)*VLOOKUP(IF(SUM($S$18:$S$323)=0,1,SUM($S$18:$S$323)),Faktoren!$B$8:$C$17,2,0)*IF($D$9=Optionen!$N$4,Leistungsübersicht!$D$11/VLOOKUP(Leistungsübersicht!$D$10,Optionen!$W$3:$X$18,2,0),1),""),0)</f>
        <v/>
      </c>
      <c r="H32" s="63"/>
      <c r="I32" s="63"/>
      <c r="J32" t="str">
        <f>IF(Q32&gt;0,CONCATENATE("Bereits im Paket ",E32," enthalten"),IF(AND(D32="Nein",I32="X"),"Paket fälschlicherweise ausgewählt",IF(AND(H32="X",I32="X"),"Paket und Einzeln zeitgleich ausgewählt",IF(IFERROR(VLOOKUP(C32,Detaildaten!F22:U322,16,0),"")="","",VLOOKUP(C32,Detaildaten!F22:U322,16,0)))))</f>
        <v/>
      </c>
      <c r="N32">
        <f t="shared" si="1"/>
        <v>0</v>
      </c>
      <c r="O32" t="str">
        <f t="shared" si="0"/>
        <v/>
      </c>
      <c r="P32">
        <f t="shared" si="2"/>
        <v>0</v>
      </c>
      <c r="Q32">
        <f t="shared" si="3"/>
        <v>0</v>
      </c>
      <c r="R32" t="str">
        <f>IF(O32="","",COUNTIF($O32:$O$326,O32))</f>
        <v/>
      </c>
      <c r="S32">
        <f t="shared" si="4"/>
        <v>0</v>
      </c>
      <c r="T32">
        <f t="shared" si="5"/>
        <v>0</v>
      </c>
      <c r="U32" t="str">
        <f t="array" ref="U32">IFERROR(INDEX($O$18:$O$323,MATCH(1,COUNTIF($U$17:U31,$O$18:$O$323)+($O$18:$O337&lt;&gt;"")*1,0)),"")</f>
        <v/>
      </c>
      <c r="V32" t="str">
        <f t="shared" si="6"/>
        <v/>
      </c>
    </row>
    <row r="33" spans="2:22" x14ac:dyDescent="0.3">
      <c r="B33" t="str">
        <f>IF('Leistungsübersicht - WIP'!X21="","",'Leistungsübersicht - WIP'!X21)</f>
        <v/>
      </c>
      <c r="C33" t="str">
        <f>IF('Leistungsübersicht - WIP'!Y21="","",'Leistungsübersicht - WIP'!Y21)</f>
        <v/>
      </c>
      <c r="D33" t="str">
        <f>IF('Leistungsübersicht - WIP'!Z21="","",'Leistungsübersicht - WIP'!Z21)</f>
        <v/>
      </c>
      <c r="E33" t="str">
        <f>IF('Leistungsübersicht - WIP'!AA21="","",'Leistungsübersicht - WIP'!AA21)</f>
        <v/>
      </c>
      <c r="F33" s="52" t="str">
        <f>IFERROR(_xlfn.IFNA(VLOOKUP(Leistungsübersicht!C33,Detaildaten!$F$8:$I$308,4,0)/VLOOKUP(C33,Detaildaten!$F$8:$X$308,19,0)*VLOOKUP(C33,'Leistungsübersicht - WIP'!$Y$6:$AG$305,9,0)*Faktoren!$C$2*IF($D$9=Optionen!$N$4,Leistungsübersicht!$D$11/VLOOKUP(Leistungsübersicht!$D$10,Optionen!$W$3:$X$18,2,0),1),""),0)</f>
        <v/>
      </c>
      <c r="G33" s="52" t="str">
        <f>IFERROR(_xlfn.IFNA(VLOOKUP(Leistungsübersicht!C33,Detaildaten!$F$8:$I$308,4,0)/VLOOKUP(C33,Detaildaten!$F$8:$X$308,19,0)*VLOOKUP(C33,'Leistungsübersicht - WIP'!$Y$6:$AG$305,9,0)*VLOOKUP(IF(SUM($S$18:$S$323)=0,1,SUM($S$18:$S$323)),Faktoren!$B$8:$C$17,2,0)*IF($D$9=Optionen!$N$4,Leistungsübersicht!$D$11/VLOOKUP(Leistungsübersicht!$D$10,Optionen!$W$3:$X$18,2,0),1),""),0)</f>
        <v/>
      </c>
      <c r="H33" s="63"/>
      <c r="I33" s="63"/>
      <c r="J33" t="str">
        <f>IF(Q33&gt;0,CONCATENATE("Bereits im Paket ",E33," enthalten"),IF(AND(D33="Nein",I33="X"),"Paket fälschlicherweise ausgewählt",IF(AND(H33="X",I33="X"),"Paket und Einzeln zeitgleich ausgewählt",IF(IFERROR(VLOOKUP(C33,Detaildaten!F23:U323,16,0),"")="","",VLOOKUP(C33,Detaildaten!F23:U323,16,0)))))</f>
        <v/>
      </c>
      <c r="N33">
        <f t="shared" si="1"/>
        <v>0</v>
      </c>
      <c r="O33" t="str">
        <f t="shared" si="0"/>
        <v/>
      </c>
      <c r="P33">
        <f t="shared" si="2"/>
        <v>0</v>
      </c>
      <c r="Q33">
        <f t="shared" si="3"/>
        <v>0</v>
      </c>
      <c r="R33" t="str">
        <f>IF(O33="","",COUNTIF($O33:$O$326,O33))</f>
        <v/>
      </c>
      <c r="S33">
        <f t="shared" si="4"/>
        <v>0</v>
      </c>
      <c r="T33">
        <f t="shared" si="5"/>
        <v>0</v>
      </c>
      <c r="U33" t="str">
        <f t="array" ref="U33">IFERROR(INDEX($O$18:$O$323,MATCH(1,COUNTIF($U$17:U32,$O$18:$O$323)+($O$18:$O338&lt;&gt;"")*1,0)),"")</f>
        <v/>
      </c>
      <c r="V33" t="str">
        <f t="shared" si="6"/>
        <v/>
      </c>
    </row>
    <row r="34" spans="2:22" x14ac:dyDescent="0.3">
      <c r="B34" t="str">
        <f>IF('Leistungsübersicht - WIP'!X22="","",'Leistungsübersicht - WIP'!X22)</f>
        <v/>
      </c>
      <c r="C34" t="str">
        <f>IF('Leistungsübersicht - WIP'!Y22="","",'Leistungsübersicht - WIP'!Y22)</f>
        <v/>
      </c>
      <c r="D34" t="str">
        <f>IF('Leistungsübersicht - WIP'!Z22="","",'Leistungsübersicht - WIP'!Z22)</f>
        <v/>
      </c>
      <c r="E34" t="str">
        <f>IF('Leistungsübersicht - WIP'!AA22="","",'Leistungsübersicht - WIP'!AA22)</f>
        <v/>
      </c>
      <c r="F34" s="52" t="str">
        <f>IFERROR(_xlfn.IFNA(VLOOKUP(Leistungsübersicht!C34,Detaildaten!$F$8:$I$308,4,0)/VLOOKUP(C34,Detaildaten!$F$8:$X$308,19,0)*VLOOKUP(C34,'Leistungsübersicht - WIP'!$Y$6:$AG$305,9,0)*Faktoren!$C$2*IF($D$9=Optionen!$N$4,Leistungsübersicht!$D$11/VLOOKUP(Leistungsübersicht!$D$10,Optionen!$W$3:$X$18,2,0),1),""),0)</f>
        <v/>
      </c>
      <c r="G34" s="52" t="str">
        <f>IFERROR(_xlfn.IFNA(VLOOKUP(Leistungsübersicht!C34,Detaildaten!$F$8:$I$308,4,0)/VLOOKUP(C34,Detaildaten!$F$8:$X$308,19,0)*VLOOKUP(C34,'Leistungsübersicht - WIP'!$Y$6:$AG$305,9,0)*VLOOKUP(IF(SUM($S$18:$S$323)=0,1,SUM($S$18:$S$323)),Faktoren!$B$8:$C$17,2,0)*IF($D$9=Optionen!$N$4,Leistungsübersicht!$D$11/VLOOKUP(Leistungsübersicht!$D$10,Optionen!$W$3:$X$18,2,0),1),""),0)</f>
        <v/>
      </c>
      <c r="H34" s="63"/>
      <c r="I34" s="63"/>
      <c r="J34" t="str">
        <f>IF(Q34&gt;0,CONCATENATE("Bereits im Paket ",E34," enthalten"),IF(AND(D34="Nein",I34="X"),"Paket fälschlicherweise ausgewählt",IF(AND(H34="X",I34="X"),"Paket und Einzeln zeitgleich ausgewählt",IF(IFERROR(VLOOKUP(C34,Detaildaten!F24:U324,16,0),"")="","",VLOOKUP(C34,Detaildaten!F24:U324,16,0)))))</f>
        <v/>
      </c>
      <c r="N34">
        <f t="shared" si="1"/>
        <v>0</v>
      </c>
      <c r="O34" t="str">
        <f t="shared" si="0"/>
        <v/>
      </c>
      <c r="P34">
        <f t="shared" si="2"/>
        <v>0</v>
      </c>
      <c r="Q34">
        <f t="shared" si="3"/>
        <v>0</v>
      </c>
      <c r="R34" t="str">
        <f>IF(O34="","",COUNTIF($O34:$O$326,O34))</f>
        <v/>
      </c>
      <c r="S34">
        <f t="shared" si="4"/>
        <v>0</v>
      </c>
      <c r="T34">
        <f t="shared" si="5"/>
        <v>0</v>
      </c>
      <c r="U34" t="str">
        <f t="array" ref="U34">IFERROR(INDEX($O$18:$O$323,MATCH(1,COUNTIF($U$17:U33,$O$18:$O$323)+($O$18:$O339&lt;&gt;"")*1,0)),"")</f>
        <v/>
      </c>
      <c r="V34" t="str">
        <f t="shared" si="6"/>
        <v/>
      </c>
    </row>
    <row r="35" spans="2:22" x14ac:dyDescent="0.3">
      <c r="B35" t="str">
        <f>IF('Leistungsübersicht - WIP'!X23="","",'Leistungsübersicht - WIP'!X23)</f>
        <v/>
      </c>
      <c r="C35" t="str">
        <f>IF('Leistungsübersicht - WIP'!Y23="","",'Leistungsübersicht - WIP'!Y23)</f>
        <v/>
      </c>
      <c r="D35" t="str">
        <f>IF('Leistungsübersicht - WIP'!Z23="","",'Leistungsübersicht - WIP'!Z23)</f>
        <v/>
      </c>
      <c r="E35" t="str">
        <f>IF('Leistungsübersicht - WIP'!AA23="","",'Leistungsübersicht - WIP'!AA23)</f>
        <v/>
      </c>
      <c r="F35" s="52" t="str">
        <f>IFERROR(_xlfn.IFNA(VLOOKUP(Leistungsübersicht!C35,Detaildaten!$F$8:$I$308,4,0)/VLOOKUP(C35,Detaildaten!$F$8:$X$308,19,0)*VLOOKUP(C35,'Leistungsübersicht - WIP'!$Y$6:$AG$305,9,0)*Faktoren!$C$2*IF($D$9=Optionen!$N$4,Leistungsübersicht!$D$11/VLOOKUP(Leistungsübersicht!$D$10,Optionen!$W$3:$X$18,2,0),1),""),0)</f>
        <v/>
      </c>
      <c r="G35" s="52" t="str">
        <f>IFERROR(_xlfn.IFNA(VLOOKUP(Leistungsübersicht!C35,Detaildaten!$F$8:$I$308,4,0)/VLOOKUP(C35,Detaildaten!$F$8:$X$308,19,0)*VLOOKUP(C35,'Leistungsübersicht - WIP'!$Y$6:$AG$305,9,0)*VLOOKUP(IF(SUM($S$18:$S$323)=0,1,SUM($S$18:$S$323)),Faktoren!$B$8:$C$17,2,0)*IF($D$9=Optionen!$N$4,Leistungsübersicht!$D$11/VLOOKUP(Leistungsübersicht!$D$10,Optionen!$W$3:$X$18,2,0),1),""),0)</f>
        <v/>
      </c>
      <c r="H35" s="63"/>
      <c r="I35" s="63"/>
      <c r="J35" t="str">
        <f>IF(Q35&gt;0,CONCATENATE("Bereits im Paket ",E35," enthalten"),IF(AND(D35="Nein",I35="X"),"Paket fälschlicherweise ausgewählt",IF(AND(H35="X",I35="X"),"Paket und Einzeln zeitgleich ausgewählt",IF(IFERROR(VLOOKUP(C35,Detaildaten!F25:U325,16,0),"")="","",VLOOKUP(C35,Detaildaten!F25:U325,16,0)))))</f>
        <v/>
      </c>
      <c r="N35">
        <f t="shared" si="1"/>
        <v>0</v>
      </c>
      <c r="O35" t="str">
        <f t="shared" si="0"/>
        <v/>
      </c>
      <c r="P35">
        <f t="shared" si="2"/>
        <v>0</v>
      </c>
      <c r="Q35">
        <f t="shared" si="3"/>
        <v>0</v>
      </c>
      <c r="R35" t="str">
        <f>IF(O35="","",COUNTIF($O35:$O$326,O35))</f>
        <v/>
      </c>
      <c r="S35">
        <f t="shared" si="4"/>
        <v>0</v>
      </c>
      <c r="T35">
        <f t="shared" si="5"/>
        <v>0</v>
      </c>
      <c r="U35" t="str">
        <f t="array" ref="U35">IFERROR(INDEX($O$18:$O$323,MATCH(1,COUNTIF($U$17:U34,$O$18:$O$323)+($O$18:$O340&lt;&gt;"")*1,0)),"")</f>
        <v/>
      </c>
      <c r="V35" t="str">
        <f t="shared" si="6"/>
        <v/>
      </c>
    </row>
    <row r="36" spans="2:22" x14ac:dyDescent="0.3">
      <c r="B36" t="str">
        <f>IF('Leistungsübersicht - WIP'!X24="","",'Leistungsübersicht - WIP'!X24)</f>
        <v/>
      </c>
      <c r="C36" t="str">
        <f>IF('Leistungsübersicht - WIP'!Y24="","",'Leistungsübersicht - WIP'!Y24)</f>
        <v/>
      </c>
      <c r="D36" t="str">
        <f>IF('Leistungsübersicht - WIP'!Z24="","",'Leistungsübersicht - WIP'!Z24)</f>
        <v/>
      </c>
      <c r="E36" t="str">
        <f>IF('Leistungsübersicht - WIP'!AA24="","",'Leistungsübersicht - WIP'!AA24)</f>
        <v/>
      </c>
      <c r="F36" s="52" t="str">
        <f>IFERROR(_xlfn.IFNA(VLOOKUP(Leistungsübersicht!C36,Detaildaten!$F$8:$I$308,4,0)/VLOOKUP(C36,Detaildaten!$F$8:$X$308,19,0)*VLOOKUP(C36,'Leistungsübersicht - WIP'!$Y$6:$AG$305,9,0)*Faktoren!$C$2*IF($D$9=Optionen!$N$4,Leistungsübersicht!$D$11/VLOOKUP(Leistungsübersicht!$D$10,Optionen!$W$3:$X$18,2,0),1),""),0)</f>
        <v/>
      </c>
      <c r="G36" s="52" t="str">
        <f>IFERROR(_xlfn.IFNA(VLOOKUP(Leistungsübersicht!C36,Detaildaten!$F$8:$I$308,4,0)/VLOOKUP(C36,Detaildaten!$F$8:$X$308,19,0)*VLOOKUP(C36,'Leistungsübersicht - WIP'!$Y$6:$AG$305,9,0)*VLOOKUP(IF(SUM($S$18:$S$323)=0,1,SUM($S$18:$S$323)),Faktoren!$B$8:$C$17,2,0)*IF($D$9=Optionen!$N$4,Leistungsübersicht!$D$11/VLOOKUP(Leistungsübersicht!$D$10,Optionen!$W$3:$X$18,2,0),1),""),0)</f>
        <v/>
      </c>
      <c r="H36" s="63"/>
      <c r="I36" s="63"/>
      <c r="J36" t="str">
        <f>IF(Q36&gt;0,CONCATENATE("Bereits im Paket ",E36," enthalten"),IF(AND(D36="Nein",I36="X"),"Paket fälschlicherweise ausgewählt",IF(AND(H36="X",I36="X"),"Paket und Einzeln zeitgleich ausgewählt",IF(IFERROR(VLOOKUP(C36,Detaildaten!F26:U326,16,0),"")="","",VLOOKUP(C36,Detaildaten!F26:U326,16,0)))))</f>
        <v/>
      </c>
      <c r="N36">
        <f t="shared" si="1"/>
        <v>0</v>
      </c>
      <c r="O36" t="str">
        <f t="shared" si="0"/>
        <v/>
      </c>
      <c r="P36">
        <f t="shared" si="2"/>
        <v>0</v>
      </c>
      <c r="Q36">
        <f t="shared" si="3"/>
        <v>0</v>
      </c>
      <c r="R36" t="str">
        <f>IF(O36="","",COUNTIF($O36:$O$326,O36))</f>
        <v/>
      </c>
      <c r="S36">
        <f t="shared" si="4"/>
        <v>0</v>
      </c>
      <c r="T36">
        <f t="shared" si="5"/>
        <v>0</v>
      </c>
      <c r="U36" t="str">
        <f t="array" ref="U36">IFERROR(INDEX($O$18:$O$323,MATCH(1,COUNTIF($U$17:U35,$O$18:$O$323)+($O$18:$O341&lt;&gt;"")*1,0)),"")</f>
        <v/>
      </c>
      <c r="V36" t="str">
        <f t="shared" si="6"/>
        <v/>
      </c>
    </row>
    <row r="37" spans="2:22" x14ac:dyDescent="0.3">
      <c r="B37" t="str">
        <f>IF('Leistungsübersicht - WIP'!X25="","",'Leistungsübersicht - WIP'!X25)</f>
        <v/>
      </c>
      <c r="C37" t="str">
        <f>IF('Leistungsübersicht - WIP'!Y25="","",'Leistungsübersicht - WIP'!Y25)</f>
        <v/>
      </c>
      <c r="D37" t="str">
        <f>IF('Leistungsübersicht - WIP'!Z25="","",'Leistungsübersicht - WIP'!Z25)</f>
        <v/>
      </c>
      <c r="E37" t="str">
        <f>IF('Leistungsübersicht - WIP'!AA25="","",'Leistungsübersicht - WIP'!AA25)</f>
        <v/>
      </c>
      <c r="F37" s="52" t="str">
        <f>IFERROR(_xlfn.IFNA(VLOOKUP(Leistungsübersicht!C37,Detaildaten!$F$8:$I$308,4,0)/VLOOKUP(C37,Detaildaten!$F$8:$X$308,19,0)*VLOOKUP(C37,'Leistungsübersicht - WIP'!$Y$6:$AG$305,9,0)*Faktoren!$C$2*IF($D$9=Optionen!$N$4,Leistungsübersicht!$D$11/VLOOKUP(Leistungsübersicht!$D$10,Optionen!$W$3:$X$18,2,0),1),""),0)</f>
        <v/>
      </c>
      <c r="G37" s="52" t="str">
        <f>IFERROR(_xlfn.IFNA(VLOOKUP(Leistungsübersicht!C37,Detaildaten!$F$8:$I$308,4,0)/VLOOKUP(C37,Detaildaten!$F$8:$X$308,19,0)*VLOOKUP(C37,'Leistungsübersicht - WIP'!$Y$6:$AG$305,9,0)*VLOOKUP(IF(SUM($S$18:$S$323)=0,1,SUM($S$18:$S$323)),Faktoren!$B$8:$C$17,2,0)*IF($D$9=Optionen!$N$4,Leistungsübersicht!$D$11/VLOOKUP(Leistungsübersicht!$D$10,Optionen!$W$3:$X$18,2,0),1),""),0)</f>
        <v/>
      </c>
      <c r="H37" s="63"/>
      <c r="I37" s="63"/>
      <c r="J37" t="str">
        <f>IF(Q37&gt;0,CONCATENATE("Bereits im Paket ",E37," enthalten"),IF(AND(D37="Nein",I37="X"),"Paket fälschlicherweise ausgewählt",IF(AND(H37="X",I37="X"),"Paket und Einzeln zeitgleich ausgewählt",IF(IFERROR(VLOOKUP(C37,Detaildaten!F27:U327,16,0),"")="","",VLOOKUP(C37,Detaildaten!F27:U327,16,0)))))</f>
        <v/>
      </c>
      <c r="N37">
        <f t="shared" si="1"/>
        <v>0</v>
      </c>
      <c r="O37" t="str">
        <f t="shared" si="0"/>
        <v/>
      </c>
      <c r="P37">
        <f t="shared" si="2"/>
        <v>0</v>
      </c>
      <c r="Q37">
        <f t="shared" si="3"/>
        <v>0</v>
      </c>
      <c r="R37" t="str">
        <f>IF(O37="","",COUNTIF($O37:$O$326,O37))</f>
        <v/>
      </c>
      <c r="S37">
        <f t="shared" si="4"/>
        <v>0</v>
      </c>
      <c r="T37">
        <f t="shared" si="5"/>
        <v>0</v>
      </c>
      <c r="U37" t="str">
        <f t="array" ref="U37">IFERROR(INDEX($O$18:$O$323,MATCH(1,COUNTIF($U$17:U36,$O$18:$O$323)+($O$18:$O342&lt;&gt;"")*1,0)),"")</f>
        <v/>
      </c>
      <c r="V37" t="str">
        <f t="shared" si="6"/>
        <v/>
      </c>
    </row>
    <row r="38" spans="2:22" x14ac:dyDescent="0.3">
      <c r="B38" t="str">
        <f>IF('Leistungsübersicht - WIP'!X26="","",'Leistungsübersicht - WIP'!X26)</f>
        <v/>
      </c>
      <c r="C38" t="str">
        <f>IF('Leistungsübersicht - WIP'!Y26="","",'Leistungsübersicht - WIP'!Y26)</f>
        <v/>
      </c>
      <c r="D38" t="str">
        <f>IF('Leistungsübersicht - WIP'!Z26="","",'Leistungsübersicht - WIP'!Z26)</f>
        <v/>
      </c>
      <c r="E38" t="str">
        <f>IF('Leistungsübersicht - WIP'!AA26="","",'Leistungsübersicht - WIP'!AA26)</f>
        <v/>
      </c>
      <c r="F38" s="52" t="str">
        <f>IFERROR(_xlfn.IFNA(VLOOKUP(Leistungsübersicht!C38,Detaildaten!$F$8:$I$308,4,0)/VLOOKUP(C38,Detaildaten!$F$8:$X$308,19,0)*VLOOKUP(C38,'Leistungsübersicht - WIP'!$Y$6:$AG$305,9,0)*Faktoren!$C$2*IF($D$9=Optionen!$N$4,Leistungsübersicht!$D$11/VLOOKUP(Leistungsübersicht!$D$10,Optionen!$W$3:$X$18,2,0),1),""),0)</f>
        <v/>
      </c>
      <c r="G38" s="52" t="str">
        <f>IFERROR(_xlfn.IFNA(VLOOKUP(Leistungsübersicht!C38,Detaildaten!$F$8:$I$308,4,0)/VLOOKUP(C38,Detaildaten!$F$8:$X$308,19,0)*VLOOKUP(C38,'Leistungsübersicht - WIP'!$Y$6:$AG$305,9,0)*VLOOKUP(IF(SUM($S$18:$S$323)=0,1,SUM($S$18:$S$323)),Faktoren!$B$8:$C$17,2,0)*IF($D$9=Optionen!$N$4,Leistungsübersicht!$D$11/VLOOKUP(Leistungsübersicht!$D$10,Optionen!$W$3:$X$18,2,0),1),""),0)</f>
        <v/>
      </c>
      <c r="H38" s="63"/>
      <c r="I38" s="63"/>
      <c r="J38" t="str">
        <f>IF(Q38&gt;0,CONCATENATE("Bereits im Paket ",E38," enthalten"),IF(AND(D38="Nein",I38="X"),"Paket fälschlicherweise ausgewählt",IF(AND(H38="X",I38="X"),"Paket und Einzeln zeitgleich ausgewählt",IF(IFERROR(VLOOKUP(C38,Detaildaten!F28:U328,16,0),"")="","",VLOOKUP(C38,Detaildaten!F28:U328,16,0)))))</f>
        <v/>
      </c>
      <c r="N38">
        <f t="shared" si="1"/>
        <v>0</v>
      </c>
      <c r="O38" t="str">
        <f t="shared" si="0"/>
        <v/>
      </c>
      <c r="P38">
        <f t="shared" si="2"/>
        <v>0</v>
      </c>
      <c r="Q38">
        <f t="shared" si="3"/>
        <v>0</v>
      </c>
      <c r="R38" t="str">
        <f>IF(O38="","",COUNTIF($O38:$O$326,O38))</f>
        <v/>
      </c>
      <c r="S38">
        <f t="shared" si="4"/>
        <v>0</v>
      </c>
      <c r="T38">
        <f t="shared" si="5"/>
        <v>0</v>
      </c>
      <c r="U38" t="str">
        <f t="array" ref="U38">IFERROR(INDEX($O$18:$O$323,MATCH(1,COUNTIF($U$17:U37,$O$18:$O$323)+($O$18:$O343&lt;&gt;"")*1,0)),"")</f>
        <v/>
      </c>
      <c r="V38" t="str">
        <f t="shared" si="6"/>
        <v/>
      </c>
    </row>
    <row r="39" spans="2:22" x14ac:dyDescent="0.3">
      <c r="B39" t="str">
        <f>IF('Leistungsübersicht - WIP'!X27="","",'Leistungsübersicht - WIP'!X27)</f>
        <v/>
      </c>
      <c r="C39" t="str">
        <f>IF('Leistungsübersicht - WIP'!Y27="","",'Leistungsübersicht - WIP'!Y27)</f>
        <v/>
      </c>
      <c r="D39" t="str">
        <f>IF('Leistungsübersicht - WIP'!Z27="","",'Leistungsübersicht - WIP'!Z27)</f>
        <v/>
      </c>
      <c r="E39" t="str">
        <f>IF('Leistungsübersicht - WIP'!AA27="","",'Leistungsübersicht - WIP'!AA27)</f>
        <v/>
      </c>
      <c r="F39" s="52" t="str">
        <f>IFERROR(_xlfn.IFNA(VLOOKUP(Leistungsübersicht!C39,Detaildaten!$F$8:$I$308,4,0)/VLOOKUP(C39,Detaildaten!$F$8:$X$308,19,0)*VLOOKUP(C39,'Leistungsübersicht - WIP'!$Y$6:$AG$305,9,0)*Faktoren!$C$2*IF($D$9=Optionen!$N$4,Leistungsübersicht!$D$11/VLOOKUP(Leistungsübersicht!$D$10,Optionen!$W$3:$X$18,2,0),1),""),0)</f>
        <v/>
      </c>
      <c r="G39" s="52" t="str">
        <f>IFERROR(_xlfn.IFNA(VLOOKUP(Leistungsübersicht!C39,Detaildaten!$F$8:$I$308,4,0)/VLOOKUP(C39,Detaildaten!$F$8:$X$308,19,0)*VLOOKUP(C39,'Leistungsübersicht - WIP'!$Y$6:$AG$305,9,0)*VLOOKUP(IF(SUM($S$18:$S$323)=0,1,SUM($S$18:$S$323)),Faktoren!$B$8:$C$17,2,0)*IF($D$9=Optionen!$N$4,Leistungsübersicht!$D$11/VLOOKUP(Leistungsübersicht!$D$10,Optionen!$W$3:$X$18,2,0),1),""),0)</f>
        <v/>
      </c>
      <c r="H39" s="63"/>
      <c r="I39" s="63"/>
      <c r="J39" t="str">
        <f>IF(Q39&gt;0,CONCATENATE("Bereits im Paket ",E39," enthalten"),IF(AND(D39="Nein",I39="X"),"Paket fälschlicherweise ausgewählt",IF(AND(H39="X",I39="X"),"Paket und Einzeln zeitgleich ausgewählt",IF(IFERROR(VLOOKUP(C39,Detaildaten!F29:U329,16,0),"")="","",VLOOKUP(C39,Detaildaten!F29:U329,16,0)))))</f>
        <v/>
      </c>
      <c r="N39">
        <f t="shared" si="1"/>
        <v>0</v>
      </c>
      <c r="O39" t="str">
        <f t="shared" si="0"/>
        <v/>
      </c>
      <c r="P39">
        <f t="shared" si="2"/>
        <v>0</v>
      </c>
      <c r="Q39">
        <f t="shared" si="3"/>
        <v>0</v>
      </c>
      <c r="R39" t="str">
        <f>IF(O39="","",COUNTIF($O39:$O$326,O39))</f>
        <v/>
      </c>
      <c r="S39">
        <f t="shared" si="4"/>
        <v>0</v>
      </c>
      <c r="T39">
        <f t="shared" si="5"/>
        <v>0</v>
      </c>
      <c r="U39" t="str">
        <f t="array" ref="U39">IFERROR(INDEX($O$18:$O$323,MATCH(1,COUNTIF($U$17:U38,$O$18:$O$323)+($O$18:$O344&lt;&gt;"")*1,0)),"")</f>
        <v/>
      </c>
      <c r="V39" t="str">
        <f t="shared" si="6"/>
        <v/>
      </c>
    </row>
    <row r="40" spans="2:22" x14ac:dyDescent="0.3">
      <c r="B40" t="str">
        <f>IF('Leistungsübersicht - WIP'!X28="","",'Leistungsübersicht - WIP'!X28)</f>
        <v/>
      </c>
      <c r="C40" t="str">
        <f>IF('Leistungsübersicht - WIP'!Y28="","",'Leistungsübersicht - WIP'!Y28)</f>
        <v/>
      </c>
      <c r="D40" t="str">
        <f>IF('Leistungsübersicht - WIP'!Z28="","",'Leistungsübersicht - WIP'!Z28)</f>
        <v/>
      </c>
      <c r="E40" t="str">
        <f>IF('Leistungsübersicht - WIP'!AA28="","",'Leistungsübersicht - WIP'!AA28)</f>
        <v/>
      </c>
      <c r="F40" s="52" t="str">
        <f>IFERROR(_xlfn.IFNA(VLOOKUP(Leistungsübersicht!C40,Detaildaten!$F$8:$I$308,4,0)/VLOOKUP(C40,Detaildaten!$F$8:$X$308,19,0)*VLOOKUP(C40,'Leistungsübersicht - WIP'!$Y$6:$AG$305,9,0)*Faktoren!$C$2*IF($D$9=Optionen!$N$4,Leistungsübersicht!$D$11/VLOOKUP(Leistungsübersicht!$D$10,Optionen!$W$3:$X$18,2,0),1),""),0)</f>
        <v/>
      </c>
      <c r="G40" s="52" t="str">
        <f>IFERROR(_xlfn.IFNA(VLOOKUP(Leistungsübersicht!C40,Detaildaten!$F$8:$I$308,4,0)/VLOOKUP(C40,Detaildaten!$F$8:$X$308,19,0)*VLOOKUP(C40,'Leistungsübersicht - WIP'!$Y$6:$AG$305,9,0)*VLOOKUP(IF(SUM($S$18:$S$323)=0,1,SUM($S$18:$S$323)),Faktoren!$B$8:$C$17,2,0)*IF($D$9=Optionen!$N$4,Leistungsübersicht!$D$11/VLOOKUP(Leistungsübersicht!$D$10,Optionen!$W$3:$X$18,2,0),1),""),0)</f>
        <v/>
      </c>
      <c r="H40" s="63"/>
      <c r="I40" s="63"/>
      <c r="J40" t="str">
        <f>IF(Q40&gt;0,CONCATENATE("Bereits im Paket ",E40," enthalten"),IF(AND(D40="Nein",I40="X"),"Paket fälschlicherweise ausgewählt",IF(AND(H40="X",I40="X"),"Paket und Einzeln zeitgleich ausgewählt",IF(IFERROR(VLOOKUP(C40,Detaildaten!F30:U330,16,0),"")="","",VLOOKUP(C40,Detaildaten!F30:U330,16,0)))))</f>
        <v/>
      </c>
      <c r="N40">
        <f t="shared" si="1"/>
        <v>0</v>
      </c>
      <c r="O40" t="str">
        <f t="shared" si="0"/>
        <v/>
      </c>
      <c r="P40">
        <f t="shared" si="2"/>
        <v>0</v>
      </c>
      <c r="Q40">
        <f t="shared" si="3"/>
        <v>0</v>
      </c>
      <c r="R40" t="str">
        <f>IF(O40="","",COUNTIF($O40:$O$326,O40))</f>
        <v/>
      </c>
      <c r="S40">
        <f t="shared" si="4"/>
        <v>0</v>
      </c>
      <c r="T40">
        <f t="shared" si="5"/>
        <v>0</v>
      </c>
      <c r="U40" t="str">
        <f t="array" ref="U40">IFERROR(INDEX($O$18:$O$323,MATCH(1,COUNTIF($U$17:U39,$O$18:$O$323)+($O$18:$O345&lt;&gt;"")*1,0)),"")</f>
        <v/>
      </c>
      <c r="V40" t="str">
        <f t="shared" si="6"/>
        <v/>
      </c>
    </row>
    <row r="41" spans="2:22" x14ac:dyDescent="0.3">
      <c r="B41" t="str">
        <f>IF('Leistungsübersicht - WIP'!X29="","",'Leistungsübersicht - WIP'!X29)</f>
        <v/>
      </c>
      <c r="C41" t="str">
        <f>IF('Leistungsübersicht - WIP'!Y29="","",'Leistungsübersicht - WIP'!Y29)</f>
        <v/>
      </c>
      <c r="D41" t="str">
        <f>IF('Leistungsübersicht - WIP'!Z29="","",'Leistungsübersicht - WIP'!Z29)</f>
        <v/>
      </c>
      <c r="E41" t="str">
        <f>IF('Leistungsübersicht - WIP'!AA29="","",'Leistungsübersicht - WIP'!AA29)</f>
        <v/>
      </c>
      <c r="F41" s="52" t="str">
        <f>IFERROR(_xlfn.IFNA(VLOOKUP(Leistungsübersicht!C41,Detaildaten!$F$8:$I$308,4,0)/VLOOKUP(C41,Detaildaten!$F$8:$X$308,19,0)*VLOOKUP(C41,'Leistungsübersicht - WIP'!$Y$6:$AG$305,9,0)*Faktoren!$C$2*IF($D$9=Optionen!$N$4,Leistungsübersicht!$D$11/VLOOKUP(Leistungsübersicht!$D$10,Optionen!$W$3:$X$18,2,0),1),""),0)</f>
        <v/>
      </c>
      <c r="G41" s="52" t="str">
        <f>IFERROR(_xlfn.IFNA(VLOOKUP(Leistungsübersicht!C41,Detaildaten!$F$8:$I$308,4,0)/VLOOKUP(C41,Detaildaten!$F$8:$X$308,19,0)*VLOOKUP(C41,'Leistungsübersicht - WIP'!$Y$6:$AG$305,9,0)*VLOOKUP(IF(SUM($S$18:$S$323)=0,1,SUM($S$18:$S$323)),Faktoren!$B$8:$C$17,2,0)*IF($D$9=Optionen!$N$4,Leistungsübersicht!$D$11/VLOOKUP(Leistungsübersicht!$D$10,Optionen!$W$3:$X$18,2,0),1),""),0)</f>
        <v/>
      </c>
      <c r="H41" s="63"/>
      <c r="I41" s="63"/>
      <c r="J41" t="str">
        <f>IF(Q41&gt;0,CONCATENATE("Bereits im Paket ",E41," enthalten"),IF(AND(D41="Nein",I41="X"),"Paket fälschlicherweise ausgewählt",IF(AND(H41="X",I41="X"),"Paket und Einzeln zeitgleich ausgewählt",IF(IFERROR(VLOOKUP(C41,Detaildaten!F31:U331,16,0),"")="","",VLOOKUP(C41,Detaildaten!F31:U331,16,0)))))</f>
        <v/>
      </c>
      <c r="N41">
        <f t="shared" si="1"/>
        <v>0</v>
      </c>
      <c r="O41" t="str">
        <f t="shared" si="0"/>
        <v/>
      </c>
      <c r="P41">
        <f t="shared" si="2"/>
        <v>0</v>
      </c>
      <c r="Q41">
        <f t="shared" si="3"/>
        <v>0</v>
      </c>
      <c r="R41" t="str">
        <f>IF(O41="","",COUNTIF($O41:$O$326,O41))</f>
        <v/>
      </c>
      <c r="S41">
        <f t="shared" si="4"/>
        <v>0</v>
      </c>
      <c r="T41">
        <f t="shared" si="5"/>
        <v>0</v>
      </c>
      <c r="U41" t="str">
        <f t="array" ref="U41">IFERROR(INDEX($O$18:$O$323,MATCH(1,COUNTIF($U$17:U40,$O$18:$O$323)+($O$18:$O346&lt;&gt;"")*1,0)),"")</f>
        <v/>
      </c>
      <c r="V41" t="str">
        <f t="shared" si="6"/>
        <v/>
      </c>
    </row>
    <row r="42" spans="2:22" x14ac:dyDescent="0.3">
      <c r="B42" t="str">
        <f>IF('Leistungsübersicht - WIP'!X30="","",'Leistungsübersicht - WIP'!X30)</f>
        <v/>
      </c>
      <c r="C42" t="str">
        <f>IF('Leistungsübersicht - WIP'!Y30="","",'Leistungsübersicht - WIP'!Y30)</f>
        <v/>
      </c>
      <c r="D42" t="str">
        <f>IF('Leistungsübersicht - WIP'!Z30="","",'Leistungsübersicht - WIP'!Z30)</f>
        <v/>
      </c>
      <c r="E42" t="str">
        <f>IF('Leistungsübersicht - WIP'!AA30="","",'Leistungsübersicht - WIP'!AA30)</f>
        <v/>
      </c>
      <c r="F42" s="52" t="str">
        <f>IFERROR(_xlfn.IFNA(VLOOKUP(Leistungsübersicht!C42,Detaildaten!$F$8:$I$308,4,0)/VLOOKUP(C42,Detaildaten!$F$8:$X$308,19,0)*VLOOKUP(C42,'Leistungsübersicht - WIP'!$Y$6:$AG$305,9,0)*Faktoren!$C$2*IF($D$9=Optionen!$N$4,Leistungsübersicht!$D$11/VLOOKUP(Leistungsübersicht!$D$10,Optionen!$W$3:$X$18,2,0),1),""),0)</f>
        <v/>
      </c>
      <c r="G42" s="52" t="str">
        <f>IFERROR(_xlfn.IFNA(VLOOKUP(Leistungsübersicht!C42,Detaildaten!$F$8:$I$308,4,0)/VLOOKUP(C42,Detaildaten!$F$8:$X$308,19,0)*VLOOKUP(C42,'Leistungsübersicht - WIP'!$Y$6:$AG$305,9,0)*VLOOKUP(IF(SUM($S$18:$S$323)=0,1,SUM($S$18:$S$323)),Faktoren!$B$8:$C$17,2,0)*IF($D$9=Optionen!$N$4,Leistungsübersicht!$D$11/VLOOKUP(Leistungsübersicht!$D$10,Optionen!$W$3:$X$18,2,0),1),""),0)</f>
        <v/>
      </c>
      <c r="H42" s="63"/>
      <c r="I42" s="63"/>
      <c r="J42" t="str">
        <f>IF(Q42&gt;0,CONCATENATE("Bereits im Paket ",E42," enthalten"),IF(AND(D42="Nein",I42="X"),"Paket fälschlicherweise ausgewählt",IF(AND(H42="X",I42="X"),"Paket und Einzeln zeitgleich ausgewählt",IF(IFERROR(VLOOKUP(C42,Detaildaten!F32:U332,16,0),"")="","",VLOOKUP(C42,Detaildaten!F32:U332,16,0)))))</f>
        <v/>
      </c>
      <c r="N42">
        <f t="shared" si="1"/>
        <v>0</v>
      </c>
      <c r="O42" t="str">
        <f t="shared" si="0"/>
        <v/>
      </c>
      <c r="P42">
        <f t="shared" si="2"/>
        <v>0</v>
      </c>
      <c r="Q42">
        <f t="shared" si="3"/>
        <v>0</v>
      </c>
      <c r="R42" t="str">
        <f>IF(O42="","",COUNTIF($O42:$O$326,O42))</f>
        <v/>
      </c>
      <c r="S42">
        <f t="shared" si="4"/>
        <v>0</v>
      </c>
      <c r="T42">
        <f t="shared" si="5"/>
        <v>0</v>
      </c>
      <c r="U42" t="str">
        <f t="array" ref="U42">IFERROR(INDEX($O$18:$O$323,MATCH(1,COUNTIF($U$17:U41,$O$18:$O$323)+($O$18:$O347&lt;&gt;"")*1,0)),"")</f>
        <v/>
      </c>
      <c r="V42" t="str">
        <f t="shared" si="6"/>
        <v/>
      </c>
    </row>
    <row r="43" spans="2:22" x14ac:dyDescent="0.3">
      <c r="B43" t="str">
        <f>IF('Leistungsübersicht - WIP'!X31="","",'Leistungsübersicht - WIP'!X31)</f>
        <v/>
      </c>
      <c r="C43" t="str">
        <f>IF('Leistungsübersicht - WIP'!Y31="","",'Leistungsübersicht - WIP'!Y31)</f>
        <v/>
      </c>
      <c r="D43" t="str">
        <f>IF('Leistungsübersicht - WIP'!Z31="","",'Leistungsübersicht - WIP'!Z31)</f>
        <v/>
      </c>
      <c r="E43" t="str">
        <f>IF('Leistungsübersicht - WIP'!AA31="","",'Leistungsübersicht - WIP'!AA31)</f>
        <v/>
      </c>
      <c r="F43" s="52" t="str">
        <f>IFERROR(_xlfn.IFNA(VLOOKUP(Leistungsübersicht!C43,Detaildaten!$F$8:$I$308,4,0)/VLOOKUP(C43,Detaildaten!$F$8:$X$308,19,0)*VLOOKUP(C43,'Leistungsübersicht - WIP'!$Y$6:$AG$305,9,0)*Faktoren!$C$2*IF($D$9=Optionen!$N$4,Leistungsübersicht!$D$11/VLOOKUP(Leistungsübersicht!$D$10,Optionen!$W$3:$X$18,2,0),1),""),0)</f>
        <v/>
      </c>
      <c r="G43" s="52" t="str">
        <f>IFERROR(_xlfn.IFNA(VLOOKUP(Leistungsübersicht!C43,Detaildaten!$F$8:$I$308,4,0)/VLOOKUP(C43,Detaildaten!$F$8:$X$308,19,0)*VLOOKUP(C43,'Leistungsübersicht - WIP'!$Y$6:$AG$305,9,0)*VLOOKUP(IF(SUM($S$18:$S$323)=0,1,SUM($S$18:$S$323)),Faktoren!$B$8:$C$17,2,0)*IF($D$9=Optionen!$N$4,Leistungsübersicht!$D$11/VLOOKUP(Leistungsübersicht!$D$10,Optionen!$W$3:$X$18,2,0),1),""),0)</f>
        <v/>
      </c>
      <c r="H43" s="63"/>
      <c r="I43" s="63"/>
      <c r="J43" t="str">
        <f>IF(Q43&gt;0,CONCATENATE("Bereits im Paket ",E43," enthalten"),IF(AND(D43="Nein",I43="X"),"Paket fälschlicherweise ausgewählt",IF(AND(H43="X",I43="X"),"Paket und Einzeln zeitgleich ausgewählt",IF(IFERROR(VLOOKUP(C43,Detaildaten!F33:U333,16,0),"")="","",VLOOKUP(C43,Detaildaten!F33:U333,16,0)))))</f>
        <v/>
      </c>
      <c r="N43">
        <f t="shared" si="1"/>
        <v>0</v>
      </c>
      <c r="O43" t="str">
        <f t="shared" si="0"/>
        <v/>
      </c>
      <c r="P43">
        <f t="shared" si="2"/>
        <v>0</v>
      </c>
      <c r="Q43">
        <f t="shared" si="3"/>
        <v>0</v>
      </c>
      <c r="R43" t="str">
        <f>IF(O43="","",COUNTIF($O43:$O$326,O43))</f>
        <v/>
      </c>
      <c r="S43">
        <f t="shared" si="4"/>
        <v>0</v>
      </c>
      <c r="T43">
        <f t="shared" si="5"/>
        <v>0</v>
      </c>
      <c r="U43" t="str">
        <f t="array" ref="U43">IFERROR(INDEX($O$18:$O$323,MATCH(1,COUNTIF($U$17:U42,$O$18:$O$323)+($O$18:$O348&lt;&gt;"")*1,0)),"")</f>
        <v/>
      </c>
      <c r="V43" t="str">
        <f t="shared" si="6"/>
        <v/>
      </c>
    </row>
    <row r="44" spans="2:22" x14ac:dyDescent="0.3">
      <c r="B44" t="str">
        <f>IF('Leistungsübersicht - WIP'!X32="","",'Leistungsübersicht - WIP'!X32)</f>
        <v/>
      </c>
      <c r="C44" t="str">
        <f>IF('Leistungsübersicht - WIP'!Y32="","",'Leistungsübersicht - WIP'!Y32)</f>
        <v/>
      </c>
      <c r="D44" t="str">
        <f>IF('Leistungsübersicht - WIP'!Z32="","",'Leistungsübersicht - WIP'!Z32)</f>
        <v/>
      </c>
      <c r="E44" t="str">
        <f>IF('Leistungsübersicht - WIP'!AA32="","",'Leistungsübersicht - WIP'!AA32)</f>
        <v/>
      </c>
      <c r="F44" s="52" t="str">
        <f>IFERROR(_xlfn.IFNA(VLOOKUP(Leistungsübersicht!C44,Detaildaten!$F$8:$I$308,4,0)/VLOOKUP(C44,Detaildaten!$F$8:$X$308,19,0)*VLOOKUP(C44,'Leistungsübersicht - WIP'!$Y$6:$AG$305,9,0)*Faktoren!$C$2*IF($D$9=Optionen!$N$4,Leistungsübersicht!$D$11/VLOOKUP(Leistungsübersicht!$D$10,Optionen!$W$3:$X$18,2,0),1),""),0)</f>
        <v/>
      </c>
      <c r="G44" s="52" t="str">
        <f>IFERROR(_xlfn.IFNA(VLOOKUP(Leistungsübersicht!C44,Detaildaten!$F$8:$I$308,4,0)/VLOOKUP(C44,Detaildaten!$F$8:$X$308,19,0)*VLOOKUP(C44,'Leistungsübersicht - WIP'!$Y$6:$AG$305,9,0)*VLOOKUP(IF(SUM($S$18:$S$323)=0,1,SUM($S$18:$S$323)),Faktoren!$B$8:$C$17,2,0)*IF($D$9=Optionen!$N$4,Leistungsübersicht!$D$11/VLOOKUP(Leistungsübersicht!$D$10,Optionen!$W$3:$X$18,2,0),1),""),0)</f>
        <v/>
      </c>
      <c r="H44" s="63"/>
      <c r="I44" s="63"/>
      <c r="J44" t="str">
        <f>IF(Q44&gt;0,CONCATENATE("Bereits im Paket ",E44," enthalten"),IF(AND(D44="Nein",I44="X"),"Paket fälschlicherweise ausgewählt",IF(AND(H44="X",I44="X"),"Paket und Einzeln zeitgleich ausgewählt",IF(IFERROR(VLOOKUP(C44,Detaildaten!F34:U334,16,0),"")="","",VLOOKUP(C44,Detaildaten!F34:U334,16,0)))))</f>
        <v/>
      </c>
      <c r="N44">
        <f t="shared" si="1"/>
        <v>0</v>
      </c>
      <c r="O44" t="str">
        <f t="shared" si="0"/>
        <v/>
      </c>
      <c r="P44">
        <f t="shared" si="2"/>
        <v>0</v>
      </c>
      <c r="Q44">
        <f t="shared" si="3"/>
        <v>0</v>
      </c>
      <c r="R44" t="str">
        <f>IF(O44="","",COUNTIF($O44:$O$326,O44))</f>
        <v/>
      </c>
      <c r="S44">
        <f t="shared" si="4"/>
        <v>0</v>
      </c>
      <c r="T44">
        <f t="shared" si="5"/>
        <v>0</v>
      </c>
      <c r="U44" t="str">
        <f t="array" ref="U44">IFERROR(INDEX($O$18:$O$323,MATCH(1,COUNTIF($U$17:U43,$O$18:$O$323)+($O$18:$O349&lt;&gt;"")*1,0)),"")</f>
        <v/>
      </c>
      <c r="V44" t="str">
        <f t="shared" si="6"/>
        <v/>
      </c>
    </row>
    <row r="45" spans="2:22" x14ac:dyDescent="0.3">
      <c r="B45" t="str">
        <f>IF('Leistungsübersicht - WIP'!X33="","",'Leistungsübersicht - WIP'!X33)</f>
        <v/>
      </c>
      <c r="C45" t="str">
        <f>IF('Leistungsübersicht - WIP'!Y33="","",'Leistungsübersicht - WIP'!Y33)</f>
        <v/>
      </c>
      <c r="D45" t="str">
        <f>IF('Leistungsübersicht - WIP'!Z33="","",'Leistungsübersicht - WIP'!Z33)</f>
        <v/>
      </c>
      <c r="E45" t="str">
        <f>IF('Leistungsübersicht - WIP'!AA33="","",'Leistungsübersicht - WIP'!AA33)</f>
        <v/>
      </c>
      <c r="F45" s="52" t="str">
        <f>IFERROR(_xlfn.IFNA(VLOOKUP(Leistungsübersicht!C45,Detaildaten!$F$8:$I$308,4,0)/VLOOKUP(C45,Detaildaten!$F$8:$X$308,19,0)*VLOOKUP(C45,'Leistungsübersicht - WIP'!$Y$6:$AG$305,9,0)*Faktoren!$C$2*IF($D$9=Optionen!$N$4,Leistungsübersicht!$D$11/VLOOKUP(Leistungsübersicht!$D$10,Optionen!$W$3:$X$18,2,0),1),""),0)</f>
        <v/>
      </c>
      <c r="G45" s="52" t="str">
        <f>IFERROR(_xlfn.IFNA(VLOOKUP(Leistungsübersicht!C45,Detaildaten!$F$8:$I$308,4,0)/VLOOKUP(C45,Detaildaten!$F$8:$X$308,19,0)*VLOOKUP(C45,'Leistungsübersicht - WIP'!$Y$6:$AG$305,9,0)*VLOOKUP(IF(SUM($S$18:$S$323)=0,1,SUM($S$18:$S$323)),Faktoren!$B$8:$C$17,2,0)*IF($D$9=Optionen!$N$4,Leistungsübersicht!$D$11/VLOOKUP(Leistungsübersicht!$D$10,Optionen!$W$3:$X$18,2,0),1),""),0)</f>
        <v/>
      </c>
      <c r="H45" s="63"/>
      <c r="I45" s="63"/>
      <c r="J45" t="str">
        <f>IF(Q45&gt;0,CONCATENATE("Bereits im Paket ",E45," enthalten"),IF(AND(D45="Nein",I45="X"),"Paket fälschlicherweise ausgewählt",IF(AND(H45="X",I45="X"),"Paket und Einzeln zeitgleich ausgewählt",IF(IFERROR(VLOOKUP(C45,Detaildaten!F35:U335,16,0),"")="","",VLOOKUP(C45,Detaildaten!F35:U335,16,0)))))</f>
        <v/>
      </c>
      <c r="N45">
        <f t="shared" si="1"/>
        <v>0</v>
      </c>
      <c r="O45" t="str">
        <f t="shared" si="0"/>
        <v/>
      </c>
      <c r="P45">
        <f t="shared" si="2"/>
        <v>0</v>
      </c>
      <c r="Q45">
        <f t="shared" si="3"/>
        <v>0</v>
      </c>
      <c r="R45" t="str">
        <f>IF(O45="","",COUNTIF($O45:$O$326,O45))</f>
        <v/>
      </c>
      <c r="S45">
        <f t="shared" si="4"/>
        <v>0</v>
      </c>
      <c r="T45">
        <f t="shared" si="5"/>
        <v>0</v>
      </c>
      <c r="U45" t="str">
        <f t="array" ref="U45">IFERROR(INDEX($O$18:$O$323,MATCH(1,COUNTIF($U$17:U44,$O$18:$O$323)+($O$18:$O350&lt;&gt;"")*1,0)),"")</f>
        <v/>
      </c>
      <c r="V45" t="str">
        <f t="shared" si="6"/>
        <v/>
      </c>
    </row>
    <row r="46" spans="2:22" x14ac:dyDescent="0.3">
      <c r="B46" t="str">
        <f>IF('Leistungsübersicht - WIP'!X34="","",'Leistungsübersicht - WIP'!X34)</f>
        <v/>
      </c>
      <c r="C46" t="str">
        <f>IF('Leistungsübersicht - WIP'!Y34="","",'Leistungsübersicht - WIP'!Y34)</f>
        <v/>
      </c>
      <c r="D46" t="str">
        <f>IF('Leistungsübersicht - WIP'!Z34="","",'Leistungsübersicht - WIP'!Z34)</f>
        <v/>
      </c>
      <c r="E46" t="str">
        <f>IF('Leistungsübersicht - WIP'!AA34="","",'Leistungsübersicht - WIP'!AA34)</f>
        <v/>
      </c>
      <c r="F46" s="52" t="str">
        <f>IFERROR(_xlfn.IFNA(VLOOKUP(Leistungsübersicht!C46,Detaildaten!$F$8:$I$308,4,0)/VLOOKUP(C46,Detaildaten!$F$8:$X$308,19,0)*VLOOKUP(C46,'Leistungsübersicht - WIP'!$Y$6:$AG$305,9,0)*Faktoren!$C$2*IF($D$9=Optionen!$N$4,Leistungsübersicht!$D$11/VLOOKUP(Leistungsübersicht!$D$10,Optionen!$W$3:$X$18,2,0),1),""),0)</f>
        <v/>
      </c>
      <c r="G46" s="52" t="str">
        <f>IFERROR(_xlfn.IFNA(VLOOKUP(Leistungsübersicht!C46,Detaildaten!$F$8:$I$308,4,0)/VLOOKUP(C46,Detaildaten!$F$8:$X$308,19,0)*VLOOKUP(C46,'Leistungsübersicht - WIP'!$Y$6:$AG$305,9,0)*VLOOKUP(IF(SUM($S$18:$S$323)=0,1,SUM($S$18:$S$323)),Faktoren!$B$8:$C$17,2,0)*IF($D$9=Optionen!$N$4,Leistungsübersicht!$D$11/VLOOKUP(Leistungsübersicht!$D$10,Optionen!$W$3:$X$18,2,0),1),""),0)</f>
        <v/>
      </c>
      <c r="H46" s="63"/>
      <c r="I46" s="63"/>
      <c r="J46" t="str">
        <f>IF(Q46&gt;0,CONCATENATE("Bereits im Paket ",E46," enthalten"),IF(AND(D46="Nein",I46="X"),"Paket fälschlicherweise ausgewählt",IF(AND(H46="X",I46="X"),"Paket und Einzeln zeitgleich ausgewählt",IF(IFERROR(VLOOKUP(C46,Detaildaten!F36:U336,16,0),"")="","",VLOOKUP(C46,Detaildaten!F36:U336,16,0)))))</f>
        <v/>
      </c>
      <c r="N46">
        <f t="shared" si="1"/>
        <v>0</v>
      </c>
      <c r="O46" t="str">
        <f t="shared" si="0"/>
        <v/>
      </c>
      <c r="P46">
        <f t="shared" si="2"/>
        <v>0</v>
      </c>
      <c r="Q46">
        <f t="shared" si="3"/>
        <v>0</v>
      </c>
      <c r="R46" t="str">
        <f>IF(O46="","",COUNTIF($O46:$O$326,O46))</f>
        <v/>
      </c>
      <c r="S46">
        <f t="shared" si="4"/>
        <v>0</v>
      </c>
      <c r="T46">
        <f t="shared" si="5"/>
        <v>0</v>
      </c>
      <c r="U46" t="str">
        <f t="array" ref="U46">IFERROR(INDEX($O$18:$O$323,MATCH(1,COUNTIF($U$17:U45,$O$18:$O$323)+($O$18:$O351&lt;&gt;"")*1,0)),"")</f>
        <v/>
      </c>
      <c r="V46" t="str">
        <f t="shared" si="6"/>
        <v/>
      </c>
    </row>
    <row r="47" spans="2:22" x14ac:dyDescent="0.3">
      <c r="B47" t="str">
        <f>IF('Leistungsübersicht - WIP'!X35="","",'Leistungsübersicht - WIP'!X35)</f>
        <v/>
      </c>
      <c r="C47" t="str">
        <f>IF('Leistungsübersicht - WIP'!Y35="","",'Leistungsübersicht - WIP'!Y35)</f>
        <v/>
      </c>
      <c r="D47" t="str">
        <f>IF('Leistungsübersicht - WIP'!Z35="","",'Leistungsübersicht - WIP'!Z35)</f>
        <v/>
      </c>
      <c r="E47" t="str">
        <f>IF('Leistungsübersicht - WIP'!AA35="","",'Leistungsübersicht - WIP'!AA35)</f>
        <v/>
      </c>
      <c r="F47" s="52" t="str">
        <f>IFERROR(_xlfn.IFNA(VLOOKUP(Leistungsübersicht!C47,Detaildaten!$F$8:$I$308,4,0)/VLOOKUP(C47,Detaildaten!$F$8:$X$308,19,0)*VLOOKUP(C47,'Leistungsübersicht - WIP'!$Y$6:$AG$305,9,0)*Faktoren!$C$2*IF($D$9=Optionen!$N$4,Leistungsübersicht!$D$11/VLOOKUP(Leistungsübersicht!$D$10,Optionen!$W$3:$X$18,2,0),1),""),0)</f>
        <v/>
      </c>
      <c r="G47" s="52" t="str">
        <f>IFERROR(_xlfn.IFNA(VLOOKUP(Leistungsübersicht!C47,Detaildaten!$F$8:$I$308,4,0)/VLOOKUP(C47,Detaildaten!$F$8:$X$308,19,0)*VLOOKUP(C47,'Leistungsübersicht - WIP'!$Y$6:$AG$305,9,0)*VLOOKUP(IF(SUM($S$18:$S$323)=0,1,SUM($S$18:$S$323)),Faktoren!$B$8:$C$17,2,0)*IF($D$9=Optionen!$N$4,Leistungsübersicht!$D$11/VLOOKUP(Leistungsübersicht!$D$10,Optionen!$W$3:$X$18,2,0),1),""),0)</f>
        <v/>
      </c>
      <c r="H47" s="63"/>
      <c r="I47" s="63"/>
      <c r="J47" t="str">
        <f>IF(Q47&gt;0,CONCATENATE("Bereits im Paket ",E47," enthalten"),IF(AND(D47="Nein",I47="X"),"Paket fälschlicherweise ausgewählt",IF(AND(H47="X",I47="X"),"Paket und Einzeln zeitgleich ausgewählt",IF(IFERROR(VLOOKUP(C47,Detaildaten!F37:U337,16,0),"")="","",VLOOKUP(C47,Detaildaten!F37:U337,16,0)))))</f>
        <v/>
      </c>
      <c r="N47">
        <f t="shared" si="1"/>
        <v>0</v>
      </c>
      <c r="O47" t="str">
        <f t="shared" si="0"/>
        <v/>
      </c>
      <c r="P47">
        <f t="shared" si="2"/>
        <v>0</v>
      </c>
      <c r="Q47">
        <f t="shared" si="3"/>
        <v>0</v>
      </c>
      <c r="R47" t="str">
        <f>IF(O47="","",COUNTIF($O47:$O$326,O47))</f>
        <v/>
      </c>
      <c r="S47">
        <f t="shared" si="4"/>
        <v>0</v>
      </c>
      <c r="T47">
        <f t="shared" si="5"/>
        <v>0</v>
      </c>
      <c r="U47" t="str">
        <f t="array" ref="U47">IFERROR(INDEX($O$18:$O$323,MATCH(1,COUNTIF($U$17:U46,$O$18:$O$323)+($O$18:$O352&lt;&gt;"")*1,0)),"")</f>
        <v/>
      </c>
      <c r="V47" t="str">
        <f t="shared" si="6"/>
        <v/>
      </c>
    </row>
    <row r="48" spans="2:22" x14ac:dyDescent="0.3">
      <c r="B48" t="str">
        <f>IF('Leistungsübersicht - WIP'!X36="","",'Leistungsübersicht - WIP'!X36)</f>
        <v/>
      </c>
      <c r="C48" t="str">
        <f>IF('Leistungsübersicht - WIP'!Y36="","",'Leistungsübersicht - WIP'!Y36)</f>
        <v/>
      </c>
      <c r="D48" t="str">
        <f>IF('Leistungsübersicht - WIP'!Z36="","",'Leistungsübersicht - WIP'!Z36)</f>
        <v/>
      </c>
      <c r="E48" t="str">
        <f>IF('Leistungsübersicht - WIP'!AA36="","",'Leistungsübersicht - WIP'!AA36)</f>
        <v/>
      </c>
      <c r="F48" s="52" t="str">
        <f>IFERROR(_xlfn.IFNA(VLOOKUP(Leistungsübersicht!C48,Detaildaten!$F$8:$I$308,4,0)/VLOOKUP(C48,Detaildaten!$F$8:$X$308,19,0)*VLOOKUP(C48,'Leistungsübersicht - WIP'!$Y$6:$AG$305,9,0)*Faktoren!$C$2*IF($D$9=Optionen!$N$4,Leistungsübersicht!$D$11/VLOOKUP(Leistungsübersicht!$D$10,Optionen!$W$3:$X$18,2,0),1),""),0)</f>
        <v/>
      </c>
      <c r="G48" s="52" t="str">
        <f>IFERROR(_xlfn.IFNA(VLOOKUP(Leistungsübersicht!C48,Detaildaten!$F$8:$I$308,4,0)/VLOOKUP(C48,Detaildaten!$F$8:$X$308,19,0)*VLOOKUP(C48,'Leistungsübersicht - WIP'!$Y$6:$AG$305,9,0)*VLOOKUP(IF(SUM($S$18:$S$323)=0,1,SUM($S$18:$S$323)),Faktoren!$B$8:$C$17,2,0)*IF($D$9=Optionen!$N$4,Leistungsübersicht!$D$11/VLOOKUP(Leistungsübersicht!$D$10,Optionen!$W$3:$X$18,2,0),1),""),0)</f>
        <v/>
      </c>
      <c r="H48" s="63"/>
      <c r="I48" s="63"/>
      <c r="J48" t="str">
        <f>IF(Q48&gt;0,CONCATENATE("Bereits im Paket ",E48," enthalten"),IF(AND(D48="Nein",I48="X"),"Paket fälschlicherweise ausgewählt",IF(AND(H48="X",I48="X"),"Paket und Einzeln zeitgleich ausgewählt",IF(IFERROR(VLOOKUP(C48,Detaildaten!F38:U338,16,0),"")="","",VLOOKUP(C48,Detaildaten!F38:U338,16,0)))))</f>
        <v/>
      </c>
      <c r="N48">
        <f t="shared" si="1"/>
        <v>0</v>
      </c>
      <c r="O48" t="str">
        <f t="shared" si="0"/>
        <v/>
      </c>
      <c r="P48">
        <f t="shared" si="2"/>
        <v>0</v>
      </c>
      <c r="Q48">
        <f t="shared" si="3"/>
        <v>0</v>
      </c>
      <c r="R48" t="str">
        <f>IF(O48="","",COUNTIF($O48:$O$326,O48))</f>
        <v/>
      </c>
      <c r="S48">
        <f t="shared" si="4"/>
        <v>0</v>
      </c>
      <c r="T48">
        <f t="shared" si="5"/>
        <v>0</v>
      </c>
      <c r="U48" t="str">
        <f t="array" ref="U48">IFERROR(INDEX($O$18:$O$323,MATCH(1,COUNTIF($U$17:U47,$O$18:$O$323)+($O$18:$O353&lt;&gt;"")*1,0)),"")</f>
        <v/>
      </c>
      <c r="V48" t="str">
        <f t="shared" si="6"/>
        <v/>
      </c>
    </row>
    <row r="49" spans="2:22" x14ac:dyDescent="0.3">
      <c r="B49" t="str">
        <f>IF('Leistungsübersicht - WIP'!X37="","",'Leistungsübersicht - WIP'!X37)</f>
        <v/>
      </c>
      <c r="C49" t="str">
        <f>IF('Leistungsübersicht - WIP'!Y37="","",'Leistungsübersicht - WIP'!Y37)</f>
        <v/>
      </c>
      <c r="D49" t="str">
        <f>IF('Leistungsübersicht - WIP'!Z37="","",'Leistungsübersicht - WIP'!Z37)</f>
        <v/>
      </c>
      <c r="E49" t="str">
        <f>IF('Leistungsübersicht - WIP'!AA37="","",'Leistungsübersicht - WIP'!AA37)</f>
        <v/>
      </c>
      <c r="F49" s="52" t="str">
        <f>IFERROR(_xlfn.IFNA(VLOOKUP(Leistungsübersicht!C49,Detaildaten!$F$8:$I$308,4,0)/VLOOKUP(C49,Detaildaten!$F$8:$X$308,19,0)*VLOOKUP(C49,'Leistungsübersicht - WIP'!$Y$6:$AG$305,9,0)*Faktoren!$C$2*IF($D$9=Optionen!$N$4,Leistungsübersicht!$D$11/VLOOKUP(Leistungsübersicht!$D$10,Optionen!$W$3:$X$18,2,0),1),""),0)</f>
        <v/>
      </c>
      <c r="G49" s="52" t="str">
        <f>IFERROR(_xlfn.IFNA(VLOOKUP(Leistungsübersicht!C49,Detaildaten!$F$8:$I$308,4,0)/VLOOKUP(C49,Detaildaten!$F$8:$X$308,19,0)*VLOOKUP(C49,'Leistungsübersicht - WIP'!$Y$6:$AG$305,9,0)*VLOOKUP(IF(SUM($S$18:$S$323)=0,1,SUM($S$18:$S$323)),Faktoren!$B$8:$C$17,2,0)*IF($D$9=Optionen!$N$4,Leistungsübersicht!$D$11/VLOOKUP(Leistungsübersicht!$D$10,Optionen!$W$3:$X$18,2,0),1),""),0)</f>
        <v/>
      </c>
      <c r="H49" s="63"/>
      <c r="I49" s="63"/>
      <c r="J49" t="str">
        <f>IF(Q49&gt;0,CONCATENATE("Bereits im Paket ",E49," enthalten"),IF(AND(D49="Nein",I49="X"),"Paket fälschlicherweise ausgewählt",IF(AND(H49="X",I49="X"),"Paket und Einzeln zeitgleich ausgewählt",IF(IFERROR(VLOOKUP(C49,Detaildaten!F39:U339,16,0),"")="","",VLOOKUP(C49,Detaildaten!F39:U339,16,0)))))</f>
        <v/>
      </c>
      <c r="N49">
        <f t="shared" si="1"/>
        <v>0</v>
      </c>
      <c r="O49" t="str">
        <f t="shared" si="0"/>
        <v/>
      </c>
      <c r="P49">
        <f t="shared" si="2"/>
        <v>0</v>
      </c>
      <c r="Q49">
        <f t="shared" si="3"/>
        <v>0</v>
      </c>
      <c r="R49" t="str">
        <f>IF(O49="","",COUNTIF($O49:$O$326,O49))</f>
        <v/>
      </c>
      <c r="S49">
        <f t="shared" si="4"/>
        <v>0</v>
      </c>
      <c r="T49">
        <f t="shared" si="5"/>
        <v>0</v>
      </c>
      <c r="U49" t="str">
        <f t="array" ref="U49">IFERROR(INDEX($O$18:$O$323,MATCH(1,COUNTIF($U$17:U48,$O$18:$O$323)+($O$18:$O354&lt;&gt;"")*1,0)),"")</f>
        <v/>
      </c>
      <c r="V49" t="str">
        <f t="shared" si="6"/>
        <v/>
      </c>
    </row>
    <row r="50" spans="2:22" x14ac:dyDescent="0.3">
      <c r="B50" t="str">
        <f>IF('Leistungsübersicht - WIP'!X38="","",'Leistungsübersicht - WIP'!X38)</f>
        <v/>
      </c>
      <c r="C50" t="str">
        <f>IF('Leistungsübersicht - WIP'!Y38="","",'Leistungsübersicht - WIP'!Y38)</f>
        <v/>
      </c>
      <c r="D50" t="str">
        <f>IF('Leistungsübersicht - WIP'!Z38="","",'Leistungsübersicht - WIP'!Z38)</f>
        <v/>
      </c>
      <c r="E50" t="str">
        <f>IF('Leistungsübersicht - WIP'!AA38="","",'Leistungsübersicht - WIP'!AA38)</f>
        <v/>
      </c>
      <c r="F50" s="52" t="str">
        <f>IFERROR(_xlfn.IFNA(VLOOKUP(Leistungsübersicht!C50,Detaildaten!$F$8:$I$308,4,0)/VLOOKUP(C50,Detaildaten!$F$8:$X$308,19,0)*VLOOKUP(C50,'Leistungsübersicht - WIP'!$Y$6:$AG$305,9,0)*Faktoren!$C$2*IF($D$9=Optionen!$N$4,Leistungsübersicht!$D$11/VLOOKUP(Leistungsübersicht!$D$10,Optionen!$W$3:$X$18,2,0),1),""),0)</f>
        <v/>
      </c>
      <c r="G50" s="52" t="str">
        <f>IFERROR(_xlfn.IFNA(VLOOKUP(Leistungsübersicht!C50,Detaildaten!$F$8:$I$308,4,0)/VLOOKUP(C50,Detaildaten!$F$8:$X$308,19,0)*VLOOKUP(C50,'Leistungsübersicht - WIP'!$Y$6:$AG$305,9,0)*VLOOKUP(IF(SUM($S$18:$S$323)=0,1,SUM($S$18:$S$323)),Faktoren!$B$8:$C$17,2,0)*IF($D$9=Optionen!$N$4,Leistungsübersicht!$D$11/VLOOKUP(Leistungsübersicht!$D$10,Optionen!$W$3:$X$18,2,0),1),""),0)</f>
        <v/>
      </c>
      <c r="H50" s="63"/>
      <c r="I50" s="63"/>
      <c r="J50" t="str">
        <f>IF(Q50&gt;0,CONCATENATE("Bereits im Paket ",E50," enthalten"),IF(AND(D50="Nein",I50="X"),"Paket fälschlicherweise ausgewählt",IF(AND(H50="X",I50="X"),"Paket und Einzeln zeitgleich ausgewählt",IF(IFERROR(VLOOKUP(C50,Detaildaten!F40:U340,16,0),"")="","",VLOOKUP(C50,Detaildaten!F40:U340,16,0)))))</f>
        <v/>
      </c>
      <c r="N50">
        <f t="shared" si="1"/>
        <v>0</v>
      </c>
      <c r="O50" t="str">
        <f t="shared" si="0"/>
        <v/>
      </c>
      <c r="P50">
        <f t="shared" si="2"/>
        <v>0</v>
      </c>
      <c r="Q50">
        <f t="shared" si="3"/>
        <v>0</v>
      </c>
      <c r="R50" t="str">
        <f>IF(O50="","",COUNTIF($O50:$O$326,O50))</f>
        <v/>
      </c>
      <c r="S50">
        <f t="shared" si="4"/>
        <v>0</v>
      </c>
      <c r="T50">
        <f t="shared" si="5"/>
        <v>0</v>
      </c>
      <c r="U50" t="str">
        <f t="array" ref="U50">IFERROR(INDEX($O$18:$O$323,MATCH(1,COUNTIF($U$17:U49,$O$18:$O$323)+($O$18:$O355&lt;&gt;"")*1,0)),"")</f>
        <v/>
      </c>
      <c r="V50" t="str">
        <f t="shared" si="6"/>
        <v/>
      </c>
    </row>
    <row r="51" spans="2:22" x14ac:dyDescent="0.3">
      <c r="B51" t="str">
        <f>IF('Leistungsübersicht - WIP'!X39="","",'Leistungsübersicht - WIP'!X39)</f>
        <v/>
      </c>
      <c r="C51" t="str">
        <f>IF('Leistungsübersicht - WIP'!Y39="","",'Leistungsübersicht - WIP'!Y39)</f>
        <v/>
      </c>
      <c r="D51" t="str">
        <f>IF('Leistungsübersicht - WIP'!Z39="","",'Leistungsübersicht - WIP'!Z39)</f>
        <v/>
      </c>
      <c r="E51" t="str">
        <f>IF('Leistungsübersicht - WIP'!AA39="","",'Leistungsübersicht - WIP'!AA39)</f>
        <v/>
      </c>
      <c r="F51" s="52" t="str">
        <f>IFERROR(_xlfn.IFNA(VLOOKUP(Leistungsübersicht!C51,Detaildaten!$F$8:$I$308,4,0)/VLOOKUP(C51,Detaildaten!$F$8:$X$308,19,0)*VLOOKUP(C51,'Leistungsübersicht - WIP'!$Y$6:$AG$305,9,0)*Faktoren!$C$2*IF($D$9=Optionen!$N$4,Leistungsübersicht!$D$11/VLOOKUP(Leistungsübersicht!$D$10,Optionen!$W$3:$X$18,2,0),1),""),0)</f>
        <v/>
      </c>
      <c r="G51" s="52" t="str">
        <f>IFERROR(_xlfn.IFNA(VLOOKUP(Leistungsübersicht!C51,Detaildaten!$F$8:$I$308,4,0)/VLOOKUP(C51,Detaildaten!$F$8:$X$308,19,0)*VLOOKUP(C51,'Leistungsübersicht - WIP'!$Y$6:$AG$305,9,0)*VLOOKUP(IF(SUM($S$18:$S$323)=0,1,SUM($S$18:$S$323)),Faktoren!$B$8:$C$17,2,0)*IF($D$9=Optionen!$N$4,Leistungsübersicht!$D$11/VLOOKUP(Leistungsübersicht!$D$10,Optionen!$W$3:$X$18,2,0),1),""),0)</f>
        <v/>
      </c>
      <c r="H51" s="63"/>
      <c r="I51" s="63"/>
      <c r="J51" t="str">
        <f>IF(Q51&gt;0,CONCATENATE("Bereits im Paket ",E51," enthalten"),IF(AND(D51="Nein",I51="X"),"Paket fälschlicherweise ausgewählt",IF(AND(H51="X",I51="X"),"Paket und Einzeln zeitgleich ausgewählt",IF(IFERROR(VLOOKUP(C51,Detaildaten!F41:U341,16,0),"")="","",VLOOKUP(C51,Detaildaten!F41:U341,16,0)))))</f>
        <v/>
      </c>
      <c r="N51">
        <f t="shared" si="1"/>
        <v>0</v>
      </c>
      <c r="O51" t="str">
        <f t="shared" si="0"/>
        <v/>
      </c>
      <c r="P51">
        <f t="shared" si="2"/>
        <v>0</v>
      </c>
      <c r="Q51">
        <f t="shared" si="3"/>
        <v>0</v>
      </c>
      <c r="R51" t="str">
        <f>IF(O51="","",COUNTIF($O51:$O$326,O51))</f>
        <v/>
      </c>
      <c r="S51">
        <f t="shared" si="4"/>
        <v>0</v>
      </c>
      <c r="T51">
        <f t="shared" si="5"/>
        <v>0</v>
      </c>
      <c r="U51" t="str">
        <f t="array" ref="U51">IFERROR(INDEX($O$18:$O$323,MATCH(1,COUNTIF($U$17:U50,$O$18:$O$323)+($O$18:$O356&lt;&gt;"")*1,0)),"")</f>
        <v/>
      </c>
      <c r="V51" t="str">
        <f t="shared" si="6"/>
        <v/>
      </c>
    </row>
    <row r="52" spans="2:22" x14ac:dyDescent="0.3">
      <c r="B52" t="str">
        <f>IF('Leistungsübersicht - WIP'!X40="","",'Leistungsübersicht - WIP'!X40)</f>
        <v/>
      </c>
      <c r="C52" t="str">
        <f>IF('Leistungsübersicht - WIP'!Y40="","",'Leistungsübersicht - WIP'!Y40)</f>
        <v/>
      </c>
      <c r="D52" t="str">
        <f>IF('Leistungsübersicht - WIP'!Z40="","",'Leistungsübersicht - WIP'!Z40)</f>
        <v/>
      </c>
      <c r="E52" t="str">
        <f>IF('Leistungsübersicht - WIP'!AA40="","",'Leistungsübersicht - WIP'!AA40)</f>
        <v/>
      </c>
      <c r="F52" s="52" t="str">
        <f>IFERROR(_xlfn.IFNA(VLOOKUP(Leistungsübersicht!C52,Detaildaten!$F$8:$I$308,4,0)/VLOOKUP(C52,Detaildaten!$F$8:$X$308,19,0)*VLOOKUP(C52,'Leistungsübersicht - WIP'!$Y$6:$AG$305,9,0)*Faktoren!$C$2*IF($D$9=Optionen!$N$4,Leistungsübersicht!$D$11/VLOOKUP(Leistungsübersicht!$D$10,Optionen!$W$3:$X$18,2,0),1),""),0)</f>
        <v/>
      </c>
      <c r="G52" s="52" t="str">
        <f>IFERROR(_xlfn.IFNA(VLOOKUP(Leistungsübersicht!C52,Detaildaten!$F$8:$I$308,4,0)/VLOOKUP(C52,Detaildaten!$F$8:$X$308,19,0)*VLOOKUP(C52,'Leistungsübersicht - WIP'!$Y$6:$AG$305,9,0)*VLOOKUP(IF(SUM($S$18:$S$323)=0,1,SUM($S$18:$S$323)),Faktoren!$B$8:$C$17,2,0)*IF($D$9=Optionen!$N$4,Leistungsübersicht!$D$11/VLOOKUP(Leistungsübersicht!$D$10,Optionen!$W$3:$X$18,2,0),1),""),0)</f>
        <v/>
      </c>
      <c r="H52" s="63"/>
      <c r="I52" s="63"/>
      <c r="J52" t="str">
        <f>IF(Q52&gt;0,CONCATENATE("Bereits im Paket ",E52," enthalten"),IF(AND(D52="Nein",I52="X"),"Paket fälschlicherweise ausgewählt",IF(AND(H52="X",I52="X"),"Paket und Einzeln zeitgleich ausgewählt",IF(IFERROR(VLOOKUP(C52,Detaildaten!F42:U342,16,0),"")="","",VLOOKUP(C52,Detaildaten!F42:U342,16,0)))))</f>
        <v/>
      </c>
      <c r="N52">
        <f t="shared" si="1"/>
        <v>0</v>
      </c>
      <c r="O52" t="str">
        <f t="shared" si="0"/>
        <v/>
      </c>
      <c r="P52">
        <f t="shared" si="2"/>
        <v>0</v>
      </c>
      <c r="Q52">
        <f t="shared" si="3"/>
        <v>0</v>
      </c>
      <c r="R52" t="str">
        <f>IF(O52="","",COUNTIF($O52:$O$326,O52))</f>
        <v/>
      </c>
      <c r="S52">
        <f t="shared" si="4"/>
        <v>0</v>
      </c>
      <c r="T52">
        <f t="shared" si="5"/>
        <v>0</v>
      </c>
      <c r="U52" t="str">
        <f t="array" ref="U52">IFERROR(INDEX($O$18:$O$323,MATCH(1,COUNTIF($U$17:U51,$O$18:$O$323)+($O$18:$O357&lt;&gt;"")*1,0)),"")</f>
        <v/>
      </c>
      <c r="V52" t="str">
        <f t="shared" si="6"/>
        <v/>
      </c>
    </row>
    <row r="53" spans="2:22" x14ac:dyDescent="0.3">
      <c r="B53" t="str">
        <f>IF('Leistungsübersicht - WIP'!X41="","",'Leistungsübersicht - WIP'!X41)</f>
        <v/>
      </c>
      <c r="C53" t="str">
        <f>IF('Leistungsübersicht - WIP'!Y41="","",'Leistungsübersicht - WIP'!Y41)</f>
        <v/>
      </c>
      <c r="D53" t="str">
        <f>IF('Leistungsübersicht - WIP'!Z41="","",'Leistungsübersicht - WIP'!Z41)</f>
        <v/>
      </c>
      <c r="E53" t="str">
        <f>IF('Leistungsübersicht - WIP'!AA41="","",'Leistungsübersicht - WIP'!AA41)</f>
        <v/>
      </c>
      <c r="F53" s="52" t="str">
        <f>IFERROR(_xlfn.IFNA(VLOOKUP(Leistungsübersicht!C53,Detaildaten!$F$8:$I$308,4,0)/VLOOKUP(C53,Detaildaten!$F$8:$X$308,19,0)*VLOOKUP(C53,'Leistungsübersicht - WIP'!$Y$6:$AG$305,9,0)*Faktoren!$C$2*IF($D$9=Optionen!$N$4,Leistungsübersicht!$D$11/VLOOKUP(Leistungsübersicht!$D$10,Optionen!$W$3:$X$18,2,0),1),""),0)</f>
        <v/>
      </c>
      <c r="G53" s="52" t="str">
        <f>IFERROR(_xlfn.IFNA(VLOOKUP(Leistungsübersicht!C53,Detaildaten!$F$8:$I$308,4,0)/VLOOKUP(C53,Detaildaten!$F$8:$X$308,19,0)*VLOOKUP(C53,'Leistungsübersicht - WIP'!$Y$6:$AG$305,9,0)*VLOOKUP(IF(SUM($S$18:$S$323)=0,1,SUM($S$18:$S$323)),Faktoren!$B$8:$C$17,2,0)*IF($D$9=Optionen!$N$4,Leistungsübersicht!$D$11/VLOOKUP(Leistungsübersicht!$D$10,Optionen!$W$3:$X$18,2,0),1),""),0)</f>
        <v/>
      </c>
      <c r="H53" s="63"/>
      <c r="I53" s="63"/>
      <c r="J53" t="str">
        <f>IF(Q53&gt;0,CONCATENATE("Bereits im Paket ",E53," enthalten"),IF(AND(D53="Nein",I53="X"),"Paket fälschlicherweise ausgewählt",IF(AND(H53="X",I53="X"),"Paket und Einzeln zeitgleich ausgewählt",IF(IFERROR(VLOOKUP(C53,Detaildaten!F43:U343,16,0),"")="","",VLOOKUP(C53,Detaildaten!F43:U343,16,0)))))</f>
        <v/>
      </c>
      <c r="N53">
        <f t="shared" si="1"/>
        <v>0</v>
      </c>
      <c r="O53" t="str">
        <f t="shared" si="0"/>
        <v/>
      </c>
      <c r="P53">
        <f t="shared" si="2"/>
        <v>0</v>
      </c>
      <c r="Q53">
        <f t="shared" si="3"/>
        <v>0</v>
      </c>
      <c r="R53" t="str">
        <f>IF(O53="","",COUNTIF($O53:$O$326,O53))</f>
        <v/>
      </c>
      <c r="S53">
        <f t="shared" si="4"/>
        <v>0</v>
      </c>
      <c r="T53">
        <f t="shared" si="5"/>
        <v>0</v>
      </c>
      <c r="U53" t="str">
        <f t="array" ref="U53">IFERROR(INDEX($O$18:$O$323,MATCH(1,COUNTIF($U$17:U52,$O$18:$O$323)+($O$18:$O358&lt;&gt;"")*1,0)),"")</f>
        <v/>
      </c>
      <c r="V53" t="str">
        <f t="shared" si="6"/>
        <v/>
      </c>
    </row>
    <row r="54" spans="2:22" x14ac:dyDescent="0.3">
      <c r="B54" t="str">
        <f>IF('Leistungsübersicht - WIP'!X42="","",'Leistungsübersicht - WIP'!X42)</f>
        <v/>
      </c>
      <c r="C54" t="str">
        <f>IF('Leistungsübersicht - WIP'!Y42="","",'Leistungsübersicht - WIP'!Y42)</f>
        <v/>
      </c>
      <c r="D54" t="str">
        <f>IF('Leistungsübersicht - WIP'!Z42="","",'Leistungsübersicht - WIP'!Z42)</f>
        <v/>
      </c>
      <c r="E54" t="str">
        <f>IF('Leistungsübersicht - WIP'!AA42="","",'Leistungsübersicht - WIP'!AA42)</f>
        <v/>
      </c>
      <c r="F54" s="52" t="str">
        <f>IFERROR(_xlfn.IFNA(VLOOKUP(Leistungsübersicht!C54,Detaildaten!$F$8:$I$308,4,0)/VLOOKUP(C54,Detaildaten!$F$8:$X$308,19,0)*VLOOKUP(C54,'Leistungsübersicht - WIP'!$Y$6:$AG$305,9,0)*Faktoren!$C$2*IF($D$9=Optionen!$N$4,Leistungsübersicht!$D$11/VLOOKUP(Leistungsübersicht!$D$10,Optionen!$W$3:$X$18,2,0),1),""),0)</f>
        <v/>
      </c>
      <c r="G54" s="52" t="str">
        <f>IFERROR(_xlfn.IFNA(VLOOKUP(Leistungsübersicht!C54,Detaildaten!$F$8:$I$308,4,0)/VLOOKUP(C54,Detaildaten!$F$8:$X$308,19,0)*VLOOKUP(C54,'Leistungsübersicht - WIP'!$Y$6:$AG$305,9,0)*VLOOKUP(IF(SUM($S$18:$S$323)=0,1,SUM($S$18:$S$323)),Faktoren!$B$8:$C$17,2,0)*IF($D$9=Optionen!$N$4,Leistungsübersicht!$D$11/VLOOKUP(Leistungsübersicht!$D$10,Optionen!$W$3:$X$18,2,0),1),""),0)</f>
        <v/>
      </c>
      <c r="H54" s="63"/>
      <c r="I54" s="63"/>
      <c r="J54" t="str">
        <f>IF(Q54&gt;0,CONCATENATE("Bereits im Paket ",E54," enthalten"),IF(AND(D54="Nein",I54="X"),"Paket fälschlicherweise ausgewählt",IF(AND(H54="X",I54="X"),"Paket und Einzeln zeitgleich ausgewählt",IF(IFERROR(VLOOKUP(C54,Detaildaten!F44:U344,16,0),"")="","",VLOOKUP(C54,Detaildaten!F44:U344,16,0)))))</f>
        <v/>
      </c>
      <c r="N54">
        <f t="shared" si="1"/>
        <v>0</v>
      </c>
      <c r="O54" t="str">
        <f t="shared" si="0"/>
        <v/>
      </c>
      <c r="P54">
        <f t="shared" si="2"/>
        <v>0</v>
      </c>
      <c r="Q54">
        <f t="shared" si="3"/>
        <v>0</v>
      </c>
      <c r="R54" t="str">
        <f>IF(O54="","",COUNTIF($O54:$O$326,O54))</f>
        <v/>
      </c>
      <c r="S54">
        <f t="shared" si="4"/>
        <v>0</v>
      </c>
      <c r="T54">
        <f t="shared" si="5"/>
        <v>0</v>
      </c>
      <c r="U54" t="str">
        <f t="array" ref="U54">IFERROR(INDEX($O$18:$O$323,MATCH(1,COUNTIF($U$17:U53,$O$18:$O$323)+($O$18:$O359&lt;&gt;"")*1,0)),"")</f>
        <v/>
      </c>
      <c r="V54" t="str">
        <f t="shared" si="6"/>
        <v/>
      </c>
    </row>
    <row r="55" spans="2:22" x14ac:dyDescent="0.3">
      <c r="B55" t="str">
        <f>IF('Leistungsübersicht - WIP'!X43="","",'Leistungsübersicht - WIP'!X43)</f>
        <v/>
      </c>
      <c r="C55" t="str">
        <f>IF('Leistungsübersicht - WIP'!Y43="","",'Leistungsübersicht - WIP'!Y43)</f>
        <v/>
      </c>
      <c r="D55" t="str">
        <f>IF('Leistungsübersicht - WIP'!Z43="","",'Leistungsübersicht - WIP'!Z43)</f>
        <v/>
      </c>
      <c r="E55" t="str">
        <f>IF('Leistungsübersicht - WIP'!AA43="","",'Leistungsübersicht - WIP'!AA43)</f>
        <v/>
      </c>
      <c r="F55" s="52" t="str">
        <f>IFERROR(_xlfn.IFNA(VLOOKUP(Leistungsübersicht!C55,Detaildaten!$F$8:$I$308,4,0)/VLOOKUP(C55,Detaildaten!$F$8:$X$308,19,0)*VLOOKUP(C55,'Leistungsübersicht - WIP'!$Y$6:$AG$305,9,0)*Faktoren!$C$2*IF($D$9=Optionen!$N$4,Leistungsübersicht!$D$11/VLOOKUP(Leistungsübersicht!$D$10,Optionen!$W$3:$X$18,2,0),1),""),0)</f>
        <v/>
      </c>
      <c r="G55" s="52" t="str">
        <f>IFERROR(_xlfn.IFNA(VLOOKUP(Leistungsübersicht!C55,Detaildaten!$F$8:$I$308,4,0)/VLOOKUP(C55,Detaildaten!$F$8:$X$308,19,0)*VLOOKUP(C55,'Leistungsübersicht - WIP'!$Y$6:$AG$305,9,0)*VLOOKUP(IF(SUM($S$18:$S$323)=0,1,SUM($S$18:$S$323)),Faktoren!$B$8:$C$17,2,0)*IF($D$9=Optionen!$N$4,Leistungsübersicht!$D$11/VLOOKUP(Leistungsübersicht!$D$10,Optionen!$W$3:$X$18,2,0),1),""),0)</f>
        <v/>
      </c>
      <c r="H55" s="63"/>
      <c r="I55" s="63"/>
      <c r="J55" t="str">
        <f>IF(Q55&gt;0,CONCATENATE("Bereits im Paket ",E55," enthalten"),IF(AND(D55="Nein",I55="X"),"Paket fälschlicherweise ausgewählt",IF(AND(H55="X",I55="X"),"Paket und Einzeln zeitgleich ausgewählt",IF(IFERROR(VLOOKUP(C55,Detaildaten!F45:U345,16,0),"")="","",VLOOKUP(C55,Detaildaten!F45:U345,16,0)))))</f>
        <v/>
      </c>
      <c r="N55">
        <f t="shared" si="1"/>
        <v>0</v>
      </c>
      <c r="O55" t="str">
        <f t="shared" si="0"/>
        <v/>
      </c>
      <c r="P55">
        <f t="shared" si="2"/>
        <v>0</v>
      </c>
      <c r="Q55">
        <f t="shared" si="3"/>
        <v>0</v>
      </c>
      <c r="R55" t="str">
        <f>IF(O55="","",COUNTIF($O55:$O$326,O55))</f>
        <v/>
      </c>
      <c r="S55">
        <f t="shared" si="4"/>
        <v>0</v>
      </c>
      <c r="T55">
        <f t="shared" si="5"/>
        <v>0</v>
      </c>
      <c r="U55" t="str">
        <f t="array" ref="U55">IFERROR(INDEX($O$18:$O$323,MATCH(1,COUNTIF($U$17:U54,$O$18:$O$323)+($O$18:$O360&lt;&gt;"")*1,0)),"")</f>
        <v/>
      </c>
      <c r="V55" t="str">
        <f t="shared" si="6"/>
        <v/>
      </c>
    </row>
    <row r="56" spans="2:22" x14ac:dyDescent="0.3">
      <c r="B56" t="str">
        <f>IF('Leistungsübersicht - WIP'!X44="","",'Leistungsübersicht - WIP'!X44)</f>
        <v/>
      </c>
      <c r="C56" t="str">
        <f>IF('Leistungsübersicht - WIP'!Y44="","",'Leistungsübersicht - WIP'!Y44)</f>
        <v/>
      </c>
      <c r="D56" t="str">
        <f>IF('Leistungsübersicht - WIP'!Z44="","",'Leistungsübersicht - WIP'!Z44)</f>
        <v/>
      </c>
      <c r="E56" t="str">
        <f>IF('Leistungsübersicht - WIP'!AA44="","",'Leistungsübersicht - WIP'!AA44)</f>
        <v/>
      </c>
      <c r="F56" s="52" t="str">
        <f>IFERROR(_xlfn.IFNA(VLOOKUP(Leistungsübersicht!C56,Detaildaten!$F$8:$I$308,4,0)/VLOOKUP(C56,Detaildaten!$F$8:$X$308,19,0)*VLOOKUP(C56,'Leistungsübersicht - WIP'!$Y$6:$AG$305,9,0)*Faktoren!$C$2*IF($D$9=Optionen!$N$4,Leistungsübersicht!$D$11/VLOOKUP(Leistungsübersicht!$D$10,Optionen!$W$3:$X$18,2,0),1),""),0)</f>
        <v/>
      </c>
      <c r="G56" s="52" t="str">
        <f>IFERROR(_xlfn.IFNA(VLOOKUP(Leistungsübersicht!C56,Detaildaten!$F$8:$I$308,4,0)/VLOOKUP(C56,Detaildaten!$F$8:$X$308,19,0)*VLOOKUP(C56,'Leistungsübersicht - WIP'!$Y$6:$AG$305,9,0)*VLOOKUP(IF(SUM($S$18:$S$323)=0,1,SUM($S$18:$S$323)),Faktoren!$B$8:$C$17,2,0)*IF($D$9=Optionen!$N$4,Leistungsübersicht!$D$11/VLOOKUP(Leistungsübersicht!$D$10,Optionen!$W$3:$X$18,2,0),1),""),0)</f>
        <v/>
      </c>
      <c r="H56" s="63"/>
      <c r="I56" s="63"/>
      <c r="J56" t="str">
        <f>IF(Q56&gt;0,CONCATENATE("Bereits im Paket ",E56," enthalten"),IF(AND(D56="Nein",I56="X"),"Paket fälschlicherweise ausgewählt",IF(AND(H56="X",I56="X"),"Paket und Einzeln zeitgleich ausgewählt",IF(IFERROR(VLOOKUP(C56,Detaildaten!F46:U346,16,0),"")="","",VLOOKUP(C56,Detaildaten!F46:U346,16,0)))))</f>
        <v/>
      </c>
      <c r="N56">
        <f t="shared" si="1"/>
        <v>0</v>
      </c>
      <c r="O56" t="str">
        <f t="shared" si="0"/>
        <v/>
      </c>
      <c r="P56">
        <f t="shared" si="2"/>
        <v>0</v>
      </c>
      <c r="Q56">
        <f t="shared" si="3"/>
        <v>0</v>
      </c>
      <c r="R56" t="str">
        <f>IF(O56="","",COUNTIF($O56:$O$326,O56))</f>
        <v/>
      </c>
      <c r="S56">
        <f t="shared" si="4"/>
        <v>0</v>
      </c>
      <c r="T56">
        <f t="shared" si="5"/>
        <v>0</v>
      </c>
      <c r="U56" t="str">
        <f t="array" ref="U56">IFERROR(INDEX($O$18:$O$323,MATCH(1,COUNTIF($U$17:U55,$O$18:$O$323)+($O$18:$O361&lt;&gt;"")*1,0)),"")</f>
        <v/>
      </c>
      <c r="V56" t="str">
        <f t="shared" si="6"/>
        <v/>
      </c>
    </row>
    <row r="57" spans="2:22" x14ac:dyDescent="0.3">
      <c r="B57" t="str">
        <f>IF('Leistungsübersicht - WIP'!X45="","",'Leistungsübersicht - WIP'!X45)</f>
        <v/>
      </c>
      <c r="C57" t="str">
        <f>IF('Leistungsübersicht - WIP'!Y45="","",'Leistungsübersicht - WIP'!Y45)</f>
        <v/>
      </c>
      <c r="D57" t="str">
        <f>IF('Leistungsübersicht - WIP'!Z45="","",'Leistungsübersicht - WIP'!Z45)</f>
        <v/>
      </c>
      <c r="E57" t="str">
        <f>IF('Leistungsübersicht - WIP'!AA45="","",'Leistungsübersicht - WIP'!AA45)</f>
        <v/>
      </c>
      <c r="F57" s="52" t="str">
        <f>IFERROR(_xlfn.IFNA(VLOOKUP(Leistungsübersicht!C57,Detaildaten!$F$8:$I$308,4,0)/VLOOKUP(C57,Detaildaten!$F$8:$X$308,19,0)*VLOOKUP(C57,'Leistungsübersicht - WIP'!$Y$6:$AG$305,9,0)*Faktoren!$C$2*IF($D$9=Optionen!$N$4,Leistungsübersicht!$D$11/VLOOKUP(Leistungsübersicht!$D$10,Optionen!$W$3:$X$18,2,0),1),""),0)</f>
        <v/>
      </c>
      <c r="G57" s="52" t="str">
        <f>IFERROR(_xlfn.IFNA(VLOOKUP(Leistungsübersicht!C57,Detaildaten!$F$8:$I$308,4,0)/VLOOKUP(C57,Detaildaten!$F$8:$X$308,19,0)*VLOOKUP(C57,'Leistungsübersicht - WIP'!$Y$6:$AG$305,9,0)*VLOOKUP(IF(SUM($S$18:$S$323)=0,1,SUM($S$18:$S$323)),Faktoren!$B$8:$C$17,2,0)*IF($D$9=Optionen!$N$4,Leistungsübersicht!$D$11/VLOOKUP(Leistungsübersicht!$D$10,Optionen!$W$3:$X$18,2,0),1),""),0)</f>
        <v/>
      </c>
      <c r="H57" s="63"/>
      <c r="I57" s="63"/>
      <c r="J57" t="str">
        <f>IF(Q57&gt;0,CONCATENATE("Bereits im Paket ",E57," enthalten"),IF(AND(D57="Nein",I57="X"),"Paket fälschlicherweise ausgewählt",IF(AND(H57="X",I57="X"),"Paket und Einzeln zeitgleich ausgewählt",IF(IFERROR(VLOOKUP(C57,Detaildaten!F47:U347,16,0),"")="","",VLOOKUP(C57,Detaildaten!F47:U347,16,0)))))</f>
        <v/>
      </c>
      <c r="N57">
        <f t="shared" si="1"/>
        <v>0</v>
      </c>
      <c r="O57" t="str">
        <f t="shared" si="0"/>
        <v/>
      </c>
      <c r="P57">
        <f t="shared" si="2"/>
        <v>0</v>
      </c>
      <c r="Q57">
        <f t="shared" si="3"/>
        <v>0</v>
      </c>
      <c r="R57" t="str">
        <f>IF(O57="","",COUNTIF($O57:$O$326,O57))</f>
        <v/>
      </c>
      <c r="S57">
        <f t="shared" si="4"/>
        <v>0</v>
      </c>
      <c r="T57">
        <f t="shared" si="5"/>
        <v>0</v>
      </c>
      <c r="U57" t="str">
        <f t="array" ref="U57">IFERROR(INDEX($O$18:$O$323,MATCH(1,COUNTIF($U$17:U56,$O$18:$O$323)+($O$18:$O362&lt;&gt;"")*1,0)),"")</f>
        <v/>
      </c>
      <c r="V57" t="str">
        <f t="shared" si="6"/>
        <v/>
      </c>
    </row>
    <row r="58" spans="2:22" x14ac:dyDescent="0.3">
      <c r="B58" t="str">
        <f>IF('Leistungsübersicht - WIP'!X46="","",'Leistungsübersicht - WIP'!X46)</f>
        <v/>
      </c>
      <c r="C58" t="str">
        <f>IF('Leistungsübersicht - WIP'!Y46="","",'Leistungsübersicht - WIP'!Y46)</f>
        <v/>
      </c>
      <c r="D58" t="str">
        <f>IF('Leistungsübersicht - WIP'!Z46="","",'Leistungsübersicht - WIP'!Z46)</f>
        <v/>
      </c>
      <c r="E58" t="str">
        <f>IF('Leistungsübersicht - WIP'!AA46="","",'Leistungsübersicht - WIP'!AA46)</f>
        <v/>
      </c>
      <c r="F58" s="52" t="str">
        <f>IFERROR(_xlfn.IFNA(VLOOKUP(Leistungsübersicht!C58,Detaildaten!$F$8:$I$308,4,0)/VLOOKUP(C58,Detaildaten!$F$8:$X$308,19,0)*VLOOKUP(C58,'Leistungsübersicht - WIP'!$Y$6:$AG$305,9,0)*Faktoren!$C$2*IF($D$9=Optionen!$N$4,Leistungsübersicht!$D$11/VLOOKUP(Leistungsübersicht!$D$10,Optionen!$W$3:$X$18,2,0),1),""),0)</f>
        <v/>
      </c>
      <c r="G58" s="52" t="str">
        <f>IFERROR(_xlfn.IFNA(VLOOKUP(Leistungsübersicht!C58,Detaildaten!$F$8:$I$308,4,0)/VLOOKUP(C58,Detaildaten!$F$8:$X$308,19,0)*VLOOKUP(C58,'Leistungsübersicht - WIP'!$Y$6:$AG$305,9,0)*VLOOKUP(IF(SUM($S$18:$S$323)=0,1,SUM($S$18:$S$323)),Faktoren!$B$8:$C$17,2,0)*IF($D$9=Optionen!$N$4,Leistungsübersicht!$D$11/VLOOKUP(Leistungsübersicht!$D$10,Optionen!$W$3:$X$18,2,0),1),""),0)</f>
        <v/>
      </c>
      <c r="H58" s="63"/>
      <c r="I58" s="63"/>
      <c r="J58" t="str">
        <f>IF(Q58&gt;0,CONCATENATE("Bereits im Paket ",E58," enthalten"),IF(AND(D58="Nein",I58="X"),"Paket fälschlicherweise ausgewählt",IF(AND(H58="X",I58="X"),"Paket und Einzeln zeitgleich ausgewählt",IF(IFERROR(VLOOKUP(C58,Detaildaten!F48:U348,16,0),"")="","",VLOOKUP(C58,Detaildaten!F48:U348,16,0)))))</f>
        <v/>
      </c>
      <c r="N58">
        <f t="shared" si="1"/>
        <v>0</v>
      </c>
      <c r="O58" t="str">
        <f t="shared" si="0"/>
        <v/>
      </c>
      <c r="P58">
        <f t="shared" si="2"/>
        <v>0</v>
      </c>
      <c r="Q58">
        <f t="shared" si="3"/>
        <v>0</v>
      </c>
      <c r="R58" t="str">
        <f>IF(O58="","",COUNTIF($O58:$O$326,O58))</f>
        <v/>
      </c>
      <c r="S58">
        <f t="shared" si="4"/>
        <v>0</v>
      </c>
      <c r="T58">
        <f t="shared" si="5"/>
        <v>0</v>
      </c>
      <c r="U58" t="str">
        <f t="array" ref="U58">IFERROR(INDEX($O$18:$O$323,MATCH(1,COUNTIF($U$17:U57,$O$18:$O$323)+($O$18:$O363&lt;&gt;"")*1,0)),"")</f>
        <v/>
      </c>
      <c r="V58" t="str">
        <f t="shared" si="6"/>
        <v/>
      </c>
    </row>
    <row r="59" spans="2:22" x14ac:dyDescent="0.3">
      <c r="B59" t="str">
        <f>IF('Leistungsübersicht - WIP'!X47="","",'Leistungsübersicht - WIP'!X47)</f>
        <v/>
      </c>
      <c r="C59" t="str">
        <f>IF('Leistungsübersicht - WIP'!Y47="","",'Leistungsübersicht - WIP'!Y47)</f>
        <v/>
      </c>
      <c r="D59" t="str">
        <f>IF('Leistungsübersicht - WIP'!Z47="","",'Leistungsübersicht - WIP'!Z47)</f>
        <v/>
      </c>
      <c r="E59" t="str">
        <f>IF('Leistungsübersicht - WIP'!AA47="","",'Leistungsübersicht - WIP'!AA47)</f>
        <v/>
      </c>
      <c r="F59" s="52" t="str">
        <f>IFERROR(_xlfn.IFNA(VLOOKUP(Leistungsübersicht!C59,Detaildaten!$F$8:$I$308,4,0)/VLOOKUP(C59,Detaildaten!$F$8:$X$308,19,0)*VLOOKUP(C59,'Leistungsübersicht - WIP'!$Y$6:$AG$305,9,0)*Faktoren!$C$2*IF($D$9=Optionen!$N$4,Leistungsübersicht!$D$11/VLOOKUP(Leistungsübersicht!$D$10,Optionen!$W$3:$X$18,2,0),1),""),0)</f>
        <v/>
      </c>
      <c r="G59" s="52" t="str">
        <f>IFERROR(_xlfn.IFNA(VLOOKUP(Leistungsübersicht!C59,Detaildaten!$F$8:$I$308,4,0)/VLOOKUP(C59,Detaildaten!$F$8:$X$308,19,0)*VLOOKUP(C59,'Leistungsübersicht - WIP'!$Y$6:$AG$305,9,0)*VLOOKUP(IF(SUM($S$18:$S$323)=0,1,SUM($S$18:$S$323)),Faktoren!$B$8:$C$17,2,0)*IF($D$9=Optionen!$N$4,Leistungsübersicht!$D$11/VLOOKUP(Leistungsübersicht!$D$10,Optionen!$W$3:$X$18,2,0),1),""),0)</f>
        <v/>
      </c>
      <c r="H59" s="63"/>
      <c r="I59" s="63"/>
      <c r="J59" t="str">
        <f>IF(Q59&gt;0,CONCATENATE("Bereits im Paket ",E59," enthalten"),IF(AND(D59="Nein",I59="X"),"Paket fälschlicherweise ausgewählt",IF(AND(H59="X",I59="X"),"Paket und Einzeln zeitgleich ausgewählt",IF(IFERROR(VLOOKUP(C59,Detaildaten!F49:U349,16,0),"")="","",VLOOKUP(C59,Detaildaten!F49:U349,16,0)))))</f>
        <v/>
      </c>
      <c r="N59">
        <f t="shared" si="1"/>
        <v>0</v>
      </c>
      <c r="O59" t="str">
        <f t="shared" si="0"/>
        <v/>
      </c>
      <c r="P59">
        <f t="shared" si="2"/>
        <v>0</v>
      </c>
      <c r="Q59">
        <f t="shared" si="3"/>
        <v>0</v>
      </c>
      <c r="R59" t="str">
        <f>IF(O59="","",COUNTIF($O59:$O$326,O59))</f>
        <v/>
      </c>
      <c r="S59">
        <f t="shared" si="4"/>
        <v>0</v>
      </c>
      <c r="T59">
        <f t="shared" si="5"/>
        <v>0</v>
      </c>
      <c r="U59" t="str">
        <f t="array" ref="U59">IFERROR(INDEX($O$18:$O$323,MATCH(1,COUNTIF($U$17:U58,$O$18:$O$323)+($O$18:$O364&lt;&gt;"")*1,0)),"")</f>
        <v/>
      </c>
      <c r="V59" t="str">
        <f t="shared" si="6"/>
        <v/>
      </c>
    </row>
    <row r="60" spans="2:22" x14ac:dyDescent="0.3">
      <c r="B60" t="str">
        <f>IF('Leistungsübersicht - WIP'!X48="","",'Leistungsübersicht - WIP'!X48)</f>
        <v/>
      </c>
      <c r="C60" t="str">
        <f>IF('Leistungsübersicht - WIP'!Y48="","",'Leistungsübersicht - WIP'!Y48)</f>
        <v/>
      </c>
      <c r="D60" t="str">
        <f>IF('Leistungsübersicht - WIP'!Z48="","",'Leistungsübersicht - WIP'!Z48)</f>
        <v/>
      </c>
      <c r="E60" t="str">
        <f>IF('Leistungsübersicht - WIP'!AA48="","",'Leistungsübersicht - WIP'!AA48)</f>
        <v/>
      </c>
      <c r="F60" s="52" t="str">
        <f>IFERROR(_xlfn.IFNA(VLOOKUP(Leistungsübersicht!C60,Detaildaten!$F$8:$I$308,4,0)/VLOOKUP(C60,Detaildaten!$F$8:$X$308,19,0)*VLOOKUP(C60,'Leistungsübersicht - WIP'!$Y$6:$AG$305,9,0)*Faktoren!$C$2*IF($D$9=Optionen!$N$4,Leistungsübersicht!$D$11/VLOOKUP(Leistungsübersicht!$D$10,Optionen!$W$3:$X$18,2,0),1),""),0)</f>
        <v/>
      </c>
      <c r="G60" s="52" t="str">
        <f>IFERROR(_xlfn.IFNA(VLOOKUP(Leistungsübersicht!C60,Detaildaten!$F$8:$I$308,4,0)/VLOOKUP(C60,Detaildaten!$F$8:$X$308,19,0)*VLOOKUP(C60,'Leistungsübersicht - WIP'!$Y$6:$AG$305,9,0)*VLOOKUP(IF(SUM($S$18:$S$323)=0,1,SUM($S$18:$S$323)),Faktoren!$B$8:$C$17,2,0)*IF($D$9=Optionen!$N$4,Leistungsübersicht!$D$11/VLOOKUP(Leistungsübersicht!$D$10,Optionen!$W$3:$X$18,2,0),1),""),0)</f>
        <v/>
      </c>
      <c r="H60" s="63"/>
      <c r="I60" s="63"/>
      <c r="J60" t="str">
        <f>IF(Q60&gt;0,CONCATENATE("Bereits im Paket ",E60," enthalten"),IF(AND(D60="Nein",I60="X"),"Paket fälschlicherweise ausgewählt",IF(AND(H60="X",I60="X"),"Paket und Einzeln zeitgleich ausgewählt",IF(IFERROR(VLOOKUP(C60,Detaildaten!F50:U350,16,0),"")="","",VLOOKUP(C60,Detaildaten!F50:U350,16,0)))))</f>
        <v/>
      </c>
      <c r="N60">
        <f t="shared" si="1"/>
        <v>0</v>
      </c>
      <c r="O60" t="str">
        <f t="shared" si="0"/>
        <v/>
      </c>
      <c r="P60">
        <f t="shared" si="2"/>
        <v>0</v>
      </c>
      <c r="Q60">
        <f t="shared" si="3"/>
        <v>0</v>
      </c>
      <c r="R60" t="str">
        <f>IF(O60="","",COUNTIF($O60:$O$326,O60))</f>
        <v/>
      </c>
      <c r="S60">
        <f t="shared" si="4"/>
        <v>0</v>
      </c>
      <c r="T60">
        <f t="shared" si="5"/>
        <v>0</v>
      </c>
      <c r="U60" t="str">
        <f t="array" ref="U60">IFERROR(INDEX($O$18:$O$323,MATCH(1,COUNTIF($U$17:U59,$O$18:$O$323)+($O$18:$O365&lt;&gt;"")*1,0)),"")</f>
        <v/>
      </c>
      <c r="V60" t="str">
        <f t="shared" si="6"/>
        <v/>
      </c>
    </row>
    <row r="61" spans="2:22" x14ac:dyDescent="0.3">
      <c r="B61" t="str">
        <f>IF('Leistungsübersicht - WIP'!X49="","",'Leistungsübersicht - WIP'!X49)</f>
        <v/>
      </c>
      <c r="C61" t="str">
        <f>IF('Leistungsübersicht - WIP'!Y49="","",'Leistungsübersicht - WIP'!Y49)</f>
        <v/>
      </c>
      <c r="D61" t="str">
        <f>IF('Leistungsübersicht - WIP'!Z49="","",'Leistungsübersicht - WIP'!Z49)</f>
        <v/>
      </c>
      <c r="E61" t="str">
        <f>IF('Leistungsübersicht - WIP'!AA49="","",'Leistungsübersicht - WIP'!AA49)</f>
        <v/>
      </c>
      <c r="F61" s="52" t="str">
        <f>IFERROR(_xlfn.IFNA(VLOOKUP(Leistungsübersicht!C61,Detaildaten!$F$8:$I$308,4,0)/VLOOKUP(C61,Detaildaten!$F$8:$X$308,19,0)*VLOOKUP(C61,'Leistungsübersicht - WIP'!$Y$6:$AG$305,9,0)*Faktoren!$C$2*IF($D$9=Optionen!$N$4,Leistungsübersicht!$D$11/VLOOKUP(Leistungsübersicht!$D$10,Optionen!$W$3:$X$18,2,0),1),""),0)</f>
        <v/>
      </c>
      <c r="G61" s="52" t="str">
        <f>IFERROR(_xlfn.IFNA(VLOOKUP(Leistungsübersicht!C61,Detaildaten!$F$8:$I$308,4,0)/VLOOKUP(C61,Detaildaten!$F$8:$X$308,19,0)*VLOOKUP(C61,'Leistungsübersicht - WIP'!$Y$6:$AG$305,9,0)*VLOOKUP(IF(SUM($S$18:$S$323)=0,1,SUM($S$18:$S$323)),Faktoren!$B$8:$C$17,2,0)*IF($D$9=Optionen!$N$4,Leistungsübersicht!$D$11/VLOOKUP(Leistungsübersicht!$D$10,Optionen!$W$3:$X$18,2,0),1),""),0)</f>
        <v/>
      </c>
      <c r="H61" s="63"/>
      <c r="I61" s="63"/>
      <c r="J61" t="str">
        <f>IF(Q61&gt;0,CONCATENATE("Bereits im Paket ",E61," enthalten"),IF(AND(D61="Nein",I61="X"),"Paket fälschlicherweise ausgewählt",IF(AND(H61="X",I61="X"),"Paket und Einzeln zeitgleich ausgewählt",IF(IFERROR(VLOOKUP(C61,Detaildaten!F51:U351,16,0),"")="","",VLOOKUP(C61,Detaildaten!F51:U351,16,0)))))</f>
        <v/>
      </c>
      <c r="N61">
        <f t="shared" si="1"/>
        <v>0</v>
      </c>
      <c r="O61" t="str">
        <f t="shared" si="0"/>
        <v/>
      </c>
      <c r="P61">
        <f t="shared" si="2"/>
        <v>0</v>
      </c>
      <c r="Q61">
        <f t="shared" si="3"/>
        <v>0</v>
      </c>
      <c r="R61" t="str">
        <f>IF(O61="","",COUNTIF($O61:$O$326,O61))</f>
        <v/>
      </c>
      <c r="S61">
        <f t="shared" si="4"/>
        <v>0</v>
      </c>
      <c r="T61">
        <f t="shared" si="5"/>
        <v>0</v>
      </c>
      <c r="U61" t="str">
        <f t="array" ref="U61">IFERROR(INDEX($O$18:$O$323,MATCH(1,COUNTIF($U$17:U60,$O$18:$O$323)+($O$18:$O366&lt;&gt;"")*1,0)),"")</f>
        <v/>
      </c>
      <c r="V61" t="str">
        <f t="shared" si="6"/>
        <v/>
      </c>
    </row>
    <row r="62" spans="2:22" x14ac:dyDescent="0.3">
      <c r="B62" t="str">
        <f>IF('Leistungsübersicht - WIP'!X50="","",'Leistungsübersicht - WIP'!X50)</f>
        <v/>
      </c>
      <c r="C62" t="str">
        <f>IF('Leistungsübersicht - WIP'!Y50="","",'Leistungsübersicht - WIP'!Y50)</f>
        <v/>
      </c>
      <c r="D62" t="str">
        <f>IF('Leistungsübersicht - WIP'!Z50="","",'Leistungsübersicht - WIP'!Z50)</f>
        <v/>
      </c>
      <c r="E62" t="str">
        <f>IF('Leistungsübersicht - WIP'!AA50="","",'Leistungsübersicht - WIP'!AA50)</f>
        <v/>
      </c>
      <c r="F62" s="52" t="str">
        <f>IFERROR(_xlfn.IFNA(VLOOKUP(Leistungsübersicht!C62,Detaildaten!$F$8:$I$308,4,0)/VLOOKUP(C62,Detaildaten!$F$8:$X$308,19,0)*VLOOKUP(C62,'Leistungsübersicht - WIP'!$Y$6:$AG$305,9,0)*Faktoren!$C$2*IF($D$9=Optionen!$N$4,Leistungsübersicht!$D$11/VLOOKUP(Leistungsübersicht!$D$10,Optionen!$W$3:$X$18,2,0),1),""),0)</f>
        <v/>
      </c>
      <c r="G62" s="52" t="str">
        <f>IFERROR(_xlfn.IFNA(VLOOKUP(Leistungsübersicht!C62,Detaildaten!$F$8:$I$308,4,0)/VLOOKUP(C62,Detaildaten!$F$8:$X$308,19,0)*VLOOKUP(C62,'Leistungsübersicht - WIP'!$Y$6:$AG$305,9,0)*VLOOKUP(IF(SUM($S$18:$S$323)=0,1,SUM($S$18:$S$323)),Faktoren!$B$8:$C$17,2,0)*IF($D$9=Optionen!$N$4,Leistungsübersicht!$D$11/VLOOKUP(Leistungsübersicht!$D$10,Optionen!$W$3:$X$18,2,0),1),""),0)</f>
        <v/>
      </c>
      <c r="H62" s="63"/>
      <c r="I62" s="63"/>
      <c r="J62" t="str">
        <f>IF(Q62&gt;0,CONCATENATE("Bereits im Paket ",E62," enthalten"),IF(AND(D62="Nein",I62="X"),"Paket fälschlicherweise ausgewählt",IF(AND(H62="X",I62="X"),"Paket und Einzeln zeitgleich ausgewählt",IF(IFERROR(VLOOKUP(C62,Detaildaten!F52:U352,16,0),"")="","",VLOOKUP(C62,Detaildaten!F52:U352,16,0)))))</f>
        <v/>
      </c>
      <c r="N62">
        <f t="shared" si="1"/>
        <v>0</v>
      </c>
      <c r="O62" t="str">
        <f t="shared" si="0"/>
        <v/>
      </c>
      <c r="P62">
        <f t="shared" si="2"/>
        <v>0</v>
      </c>
      <c r="Q62">
        <f t="shared" si="3"/>
        <v>0</v>
      </c>
      <c r="R62" t="str">
        <f>IF(O62="","",COUNTIF($O62:$O$326,O62))</f>
        <v/>
      </c>
      <c r="S62">
        <f t="shared" si="4"/>
        <v>0</v>
      </c>
      <c r="T62">
        <f t="shared" si="5"/>
        <v>0</v>
      </c>
      <c r="U62" t="str">
        <f t="array" ref="U62">IFERROR(INDEX($O$18:$O$323,MATCH(1,COUNTIF($U$17:U61,$O$18:$O$323)+($O$18:$O367&lt;&gt;"")*1,0)),"")</f>
        <v/>
      </c>
      <c r="V62" t="str">
        <f t="shared" si="6"/>
        <v/>
      </c>
    </row>
    <row r="63" spans="2:22" x14ac:dyDescent="0.3">
      <c r="B63" t="str">
        <f>IF('Leistungsübersicht - WIP'!X51="","",'Leistungsübersicht - WIP'!X51)</f>
        <v/>
      </c>
      <c r="C63" t="str">
        <f>IF('Leistungsübersicht - WIP'!Y51="","",'Leistungsübersicht - WIP'!Y51)</f>
        <v/>
      </c>
      <c r="D63" t="str">
        <f>IF('Leistungsübersicht - WIP'!Z51="","",'Leistungsübersicht - WIP'!Z51)</f>
        <v/>
      </c>
      <c r="E63" t="str">
        <f>IF('Leistungsübersicht - WIP'!AA51="","",'Leistungsübersicht - WIP'!AA51)</f>
        <v/>
      </c>
      <c r="F63" s="52" t="str">
        <f>IFERROR(_xlfn.IFNA(VLOOKUP(Leistungsübersicht!C63,Detaildaten!$F$8:$I$308,4,0)/VLOOKUP(C63,Detaildaten!$F$8:$X$308,19,0)*VLOOKUP(C63,'Leistungsübersicht - WIP'!$Y$6:$AG$305,9,0)*Faktoren!$C$2*IF($D$9=Optionen!$N$4,Leistungsübersicht!$D$11/VLOOKUP(Leistungsübersicht!$D$10,Optionen!$W$3:$X$18,2,0),1),""),0)</f>
        <v/>
      </c>
      <c r="G63" s="52" t="str">
        <f>IFERROR(_xlfn.IFNA(VLOOKUP(Leistungsübersicht!C63,Detaildaten!$F$8:$I$308,4,0)/VLOOKUP(C63,Detaildaten!$F$8:$X$308,19,0)*VLOOKUP(C63,'Leistungsübersicht - WIP'!$Y$6:$AG$305,9,0)*VLOOKUP(IF(SUM($S$18:$S$323)=0,1,SUM($S$18:$S$323)),Faktoren!$B$8:$C$17,2,0)*IF($D$9=Optionen!$N$4,Leistungsübersicht!$D$11/VLOOKUP(Leistungsübersicht!$D$10,Optionen!$W$3:$X$18,2,0),1),""),0)</f>
        <v/>
      </c>
      <c r="H63" s="63"/>
      <c r="I63" s="63"/>
      <c r="J63" t="str">
        <f>IF(Q63&gt;0,CONCATENATE("Bereits im Paket ",E63," enthalten"),IF(AND(D63="Nein",I63="X"),"Paket fälschlicherweise ausgewählt",IF(AND(H63="X",I63="X"),"Paket und Einzeln zeitgleich ausgewählt",IF(IFERROR(VLOOKUP(C63,Detaildaten!F53:U353,16,0),"")="","",VLOOKUP(C63,Detaildaten!F53:U353,16,0)))))</f>
        <v/>
      </c>
      <c r="N63">
        <f t="shared" si="1"/>
        <v>0</v>
      </c>
      <c r="O63" t="str">
        <f t="shared" si="0"/>
        <v/>
      </c>
      <c r="P63">
        <f t="shared" si="2"/>
        <v>0</v>
      </c>
      <c r="Q63">
        <f t="shared" si="3"/>
        <v>0</v>
      </c>
      <c r="R63" t="str">
        <f>IF(O63="","",COUNTIF($O63:$O$326,O63))</f>
        <v/>
      </c>
      <c r="S63">
        <f t="shared" si="4"/>
        <v>0</v>
      </c>
      <c r="T63">
        <f t="shared" si="5"/>
        <v>0</v>
      </c>
      <c r="U63" t="str">
        <f t="array" ref="U63">IFERROR(INDEX($O$18:$O$323,MATCH(1,COUNTIF($U$17:U62,$O$18:$O$323)+($O$18:$O368&lt;&gt;"")*1,0)),"")</f>
        <v/>
      </c>
      <c r="V63" t="str">
        <f t="shared" si="6"/>
        <v/>
      </c>
    </row>
    <row r="64" spans="2:22" x14ac:dyDescent="0.3">
      <c r="B64" t="str">
        <f>IF('Leistungsübersicht - WIP'!X52="","",'Leistungsübersicht - WIP'!X52)</f>
        <v/>
      </c>
      <c r="C64" t="str">
        <f>IF('Leistungsübersicht - WIP'!Y52="","",'Leistungsübersicht - WIP'!Y52)</f>
        <v/>
      </c>
      <c r="D64" t="str">
        <f>IF('Leistungsübersicht - WIP'!Z52="","",'Leistungsübersicht - WIP'!Z52)</f>
        <v/>
      </c>
      <c r="E64" t="str">
        <f>IF('Leistungsübersicht - WIP'!AA52="","",'Leistungsübersicht - WIP'!AA52)</f>
        <v/>
      </c>
      <c r="F64" s="52" t="str">
        <f>IFERROR(_xlfn.IFNA(VLOOKUP(Leistungsübersicht!C64,Detaildaten!$F$8:$I$308,4,0)/VLOOKUP(C64,Detaildaten!$F$8:$X$308,19,0)*VLOOKUP(C64,'Leistungsübersicht - WIP'!$Y$6:$AG$305,9,0)*Faktoren!$C$2*IF($D$9=Optionen!$N$4,Leistungsübersicht!$D$11/VLOOKUP(Leistungsübersicht!$D$10,Optionen!$W$3:$X$18,2,0),1),""),0)</f>
        <v/>
      </c>
      <c r="G64" s="52" t="str">
        <f>IFERROR(_xlfn.IFNA(VLOOKUP(Leistungsübersicht!C64,Detaildaten!$F$8:$I$308,4,0)/VLOOKUP(C64,Detaildaten!$F$8:$X$308,19,0)*VLOOKUP(C64,'Leistungsübersicht - WIP'!$Y$6:$AG$305,9,0)*VLOOKUP(IF(SUM($S$18:$S$323)=0,1,SUM($S$18:$S$323)),Faktoren!$B$8:$C$17,2,0)*IF($D$9=Optionen!$N$4,Leistungsübersicht!$D$11/VLOOKUP(Leistungsübersicht!$D$10,Optionen!$W$3:$X$18,2,0),1),""),0)</f>
        <v/>
      </c>
      <c r="H64" s="63"/>
      <c r="I64" s="63"/>
      <c r="J64" t="str">
        <f>IF(Q64&gt;0,CONCATENATE("Bereits im Paket ",E64," enthalten"),IF(AND(D64="Nein",I64="X"),"Paket fälschlicherweise ausgewählt",IF(AND(H64="X",I64="X"),"Paket und Einzeln zeitgleich ausgewählt",IF(IFERROR(VLOOKUP(C64,Detaildaten!F54:U354,16,0),"")="","",VLOOKUP(C64,Detaildaten!F54:U354,16,0)))))</f>
        <v/>
      </c>
      <c r="N64">
        <f t="shared" si="1"/>
        <v>0</v>
      </c>
      <c r="O64" t="str">
        <f t="shared" si="0"/>
        <v/>
      </c>
      <c r="P64">
        <f t="shared" si="2"/>
        <v>0</v>
      </c>
      <c r="Q64">
        <f t="shared" si="3"/>
        <v>0</v>
      </c>
      <c r="R64" t="str">
        <f>IF(O64="","",COUNTIF($O64:$O$326,O64))</f>
        <v/>
      </c>
      <c r="S64">
        <f t="shared" si="4"/>
        <v>0</v>
      </c>
      <c r="T64">
        <f t="shared" si="5"/>
        <v>0</v>
      </c>
      <c r="U64" t="str">
        <f t="array" ref="U64">IFERROR(INDEX($O$18:$O$323,MATCH(1,COUNTIF($U$17:U63,$O$18:$O$323)+($O$18:$O369&lt;&gt;"")*1,0)),"")</f>
        <v/>
      </c>
      <c r="V64" t="str">
        <f t="shared" si="6"/>
        <v/>
      </c>
    </row>
    <row r="65" spans="2:22" x14ac:dyDescent="0.3">
      <c r="B65" t="str">
        <f>IF('Leistungsübersicht - WIP'!X53="","",'Leistungsübersicht - WIP'!X53)</f>
        <v/>
      </c>
      <c r="C65" t="str">
        <f>IF('Leistungsübersicht - WIP'!Y53="","",'Leistungsübersicht - WIP'!Y53)</f>
        <v/>
      </c>
      <c r="D65" t="str">
        <f>IF('Leistungsübersicht - WIP'!Z53="","",'Leistungsübersicht - WIP'!Z53)</f>
        <v/>
      </c>
      <c r="E65" t="str">
        <f>IF('Leistungsübersicht - WIP'!AA53="","",'Leistungsübersicht - WIP'!AA53)</f>
        <v/>
      </c>
      <c r="F65" s="52" t="str">
        <f>IFERROR(_xlfn.IFNA(VLOOKUP(Leistungsübersicht!C65,Detaildaten!$F$8:$I$308,4,0)/VLOOKUP(C65,Detaildaten!$F$8:$X$308,19,0)*VLOOKUP(C65,'Leistungsübersicht - WIP'!$Y$6:$AG$305,9,0)*Faktoren!$C$2*IF($D$9=Optionen!$N$4,Leistungsübersicht!$D$11/VLOOKUP(Leistungsübersicht!$D$10,Optionen!$W$3:$X$18,2,0),1),""),0)</f>
        <v/>
      </c>
      <c r="G65" s="52" t="str">
        <f>IFERROR(_xlfn.IFNA(VLOOKUP(Leistungsübersicht!C65,Detaildaten!$F$8:$I$308,4,0)/VLOOKUP(C65,Detaildaten!$F$8:$X$308,19,0)*VLOOKUP(C65,'Leistungsübersicht - WIP'!$Y$6:$AG$305,9,0)*VLOOKUP(IF(SUM($S$18:$S$323)=0,1,SUM($S$18:$S$323)),Faktoren!$B$8:$C$17,2,0)*IF($D$9=Optionen!$N$4,Leistungsübersicht!$D$11/VLOOKUP(Leistungsübersicht!$D$10,Optionen!$W$3:$X$18,2,0),1),""),0)</f>
        <v/>
      </c>
      <c r="H65" s="63"/>
      <c r="I65" s="63"/>
      <c r="J65" t="str">
        <f>IF(Q65&gt;0,CONCATENATE("Bereits im Paket ",E65," enthalten"),IF(AND(D65="Nein",I65="X"),"Paket fälschlicherweise ausgewählt",IF(AND(H65="X",I65="X"),"Paket und Einzeln zeitgleich ausgewählt",IF(IFERROR(VLOOKUP(C65,Detaildaten!F55:U355,16,0),"")="","",VLOOKUP(C65,Detaildaten!F55:U355,16,0)))))</f>
        <v/>
      </c>
      <c r="N65">
        <f t="shared" si="1"/>
        <v>0</v>
      </c>
      <c r="O65" t="str">
        <f t="shared" si="0"/>
        <v/>
      </c>
      <c r="P65">
        <f t="shared" si="2"/>
        <v>0</v>
      </c>
      <c r="Q65">
        <f t="shared" si="3"/>
        <v>0</v>
      </c>
      <c r="R65" t="str">
        <f>IF(O65="","",COUNTIF($O65:$O$326,O65))</f>
        <v/>
      </c>
      <c r="S65">
        <f t="shared" si="4"/>
        <v>0</v>
      </c>
      <c r="T65">
        <f t="shared" si="5"/>
        <v>0</v>
      </c>
      <c r="U65" t="str">
        <f t="array" ref="U65">IFERROR(INDEX($O$18:$O$323,MATCH(1,COUNTIF($U$17:U64,$O$18:$O$323)+($O$18:$O370&lt;&gt;"")*1,0)),"")</f>
        <v/>
      </c>
      <c r="V65" t="str">
        <f t="shared" si="6"/>
        <v/>
      </c>
    </row>
    <row r="66" spans="2:22" x14ac:dyDescent="0.3">
      <c r="B66" t="str">
        <f>IF('Leistungsübersicht - WIP'!X54="","",'Leistungsübersicht - WIP'!X54)</f>
        <v/>
      </c>
      <c r="C66" t="str">
        <f>IF('Leistungsübersicht - WIP'!Y54="","",'Leistungsübersicht - WIP'!Y54)</f>
        <v/>
      </c>
      <c r="D66" t="str">
        <f>IF('Leistungsübersicht - WIP'!Z54="","",'Leistungsübersicht - WIP'!Z54)</f>
        <v/>
      </c>
      <c r="E66" t="str">
        <f>IF('Leistungsübersicht - WIP'!AA54="","",'Leistungsübersicht - WIP'!AA54)</f>
        <v/>
      </c>
      <c r="F66" s="52" t="str">
        <f>IFERROR(_xlfn.IFNA(VLOOKUP(Leistungsübersicht!C66,Detaildaten!$F$8:$I$308,4,0)/VLOOKUP(C66,Detaildaten!$F$8:$X$308,19,0)*VLOOKUP(C66,'Leistungsübersicht - WIP'!$Y$6:$AG$305,9,0)*Faktoren!$C$2*IF($D$9=Optionen!$N$4,Leistungsübersicht!$D$11/VLOOKUP(Leistungsübersicht!$D$10,Optionen!$W$3:$X$18,2,0),1),""),0)</f>
        <v/>
      </c>
      <c r="G66" s="52" t="str">
        <f>IFERROR(_xlfn.IFNA(VLOOKUP(Leistungsübersicht!C66,Detaildaten!$F$8:$I$308,4,0)/VLOOKUP(C66,Detaildaten!$F$8:$X$308,19,0)*VLOOKUP(C66,'Leistungsübersicht - WIP'!$Y$6:$AG$305,9,0)*VLOOKUP(IF(SUM($S$18:$S$323)=0,1,SUM($S$18:$S$323)),Faktoren!$B$8:$C$17,2,0)*IF($D$9=Optionen!$N$4,Leistungsübersicht!$D$11/VLOOKUP(Leistungsübersicht!$D$10,Optionen!$W$3:$X$18,2,0),1),""),0)</f>
        <v/>
      </c>
      <c r="H66" s="63"/>
      <c r="I66" s="63"/>
      <c r="J66" t="str">
        <f>IF(Q66&gt;0,CONCATENATE("Bereits im Paket ",E66," enthalten"),IF(AND(D66="Nein",I66="X"),"Paket fälschlicherweise ausgewählt",IF(AND(H66="X",I66="X"),"Paket und Einzeln zeitgleich ausgewählt",IF(IFERROR(VLOOKUP(C66,Detaildaten!F56:U356,16,0),"")="","",VLOOKUP(C66,Detaildaten!F56:U356,16,0)))))</f>
        <v/>
      </c>
      <c r="N66">
        <f t="shared" si="1"/>
        <v>0</v>
      </c>
      <c r="O66" t="str">
        <f t="shared" si="0"/>
        <v/>
      </c>
      <c r="P66">
        <f t="shared" si="2"/>
        <v>0</v>
      </c>
      <c r="Q66">
        <f t="shared" si="3"/>
        <v>0</v>
      </c>
      <c r="R66" t="str">
        <f>IF(O66="","",COUNTIF($O66:$O$326,O66))</f>
        <v/>
      </c>
      <c r="S66">
        <f t="shared" si="4"/>
        <v>0</v>
      </c>
      <c r="T66">
        <f t="shared" si="5"/>
        <v>0</v>
      </c>
      <c r="U66" t="str">
        <f t="array" ref="U66">IFERROR(INDEX($O$18:$O$323,MATCH(1,COUNTIF($U$17:U65,$O$18:$O$323)+($O$18:$O371&lt;&gt;"")*1,0)),"")</f>
        <v/>
      </c>
      <c r="V66" t="str">
        <f t="shared" si="6"/>
        <v/>
      </c>
    </row>
    <row r="67" spans="2:22" x14ac:dyDescent="0.3">
      <c r="B67" t="str">
        <f>IF('Leistungsübersicht - WIP'!X55="","",'Leistungsübersicht - WIP'!X55)</f>
        <v/>
      </c>
      <c r="C67" t="str">
        <f>IF('Leistungsübersicht - WIP'!Y55="","",'Leistungsübersicht - WIP'!Y55)</f>
        <v/>
      </c>
      <c r="D67" t="str">
        <f>IF('Leistungsübersicht - WIP'!Z55="","",'Leistungsübersicht - WIP'!Z55)</f>
        <v/>
      </c>
      <c r="E67" t="str">
        <f>IF('Leistungsübersicht - WIP'!AA55="","",'Leistungsübersicht - WIP'!AA55)</f>
        <v/>
      </c>
      <c r="F67" s="52" t="str">
        <f>IFERROR(_xlfn.IFNA(VLOOKUP(Leistungsübersicht!C67,Detaildaten!$F$8:$I$308,4,0)/VLOOKUP(C67,Detaildaten!$F$8:$X$308,19,0)*VLOOKUP(C67,'Leistungsübersicht - WIP'!$Y$6:$AG$305,9,0)*Faktoren!$C$2*IF($D$9=Optionen!$N$4,Leistungsübersicht!$D$11/VLOOKUP(Leistungsübersicht!$D$10,Optionen!$W$3:$X$18,2,0),1),""),0)</f>
        <v/>
      </c>
      <c r="G67" s="52" t="str">
        <f>IFERROR(_xlfn.IFNA(VLOOKUP(Leistungsübersicht!C67,Detaildaten!$F$8:$I$308,4,0)/VLOOKUP(C67,Detaildaten!$F$8:$X$308,19,0)*VLOOKUP(C67,'Leistungsübersicht - WIP'!$Y$6:$AG$305,9,0)*VLOOKUP(IF(SUM($S$18:$S$323)=0,1,SUM($S$18:$S$323)),Faktoren!$B$8:$C$17,2,0)*IF($D$9=Optionen!$N$4,Leistungsübersicht!$D$11/VLOOKUP(Leistungsübersicht!$D$10,Optionen!$W$3:$X$18,2,0),1),""),0)</f>
        <v/>
      </c>
      <c r="H67" s="63"/>
      <c r="I67" s="63"/>
      <c r="J67" t="str">
        <f>IF(Q67&gt;0,CONCATENATE("Bereits im Paket ",E67," enthalten"),IF(AND(D67="Nein",I67="X"),"Paket fälschlicherweise ausgewählt",IF(AND(H67="X",I67="X"),"Paket und Einzeln zeitgleich ausgewählt",IF(IFERROR(VLOOKUP(C67,Detaildaten!F57:U357,16,0),"")="","",VLOOKUP(C67,Detaildaten!F57:U357,16,0)))))</f>
        <v/>
      </c>
      <c r="N67">
        <f t="shared" si="1"/>
        <v>0</v>
      </c>
      <c r="O67" t="str">
        <f t="shared" si="0"/>
        <v/>
      </c>
      <c r="P67">
        <f t="shared" si="2"/>
        <v>0</v>
      </c>
      <c r="Q67">
        <f t="shared" si="3"/>
        <v>0</v>
      </c>
      <c r="R67" t="str">
        <f>IF(O67="","",COUNTIF($O67:$O$326,O67))</f>
        <v/>
      </c>
      <c r="S67">
        <f t="shared" si="4"/>
        <v>0</v>
      </c>
      <c r="T67">
        <f t="shared" si="5"/>
        <v>0</v>
      </c>
      <c r="U67" t="str">
        <f t="array" ref="U67">IFERROR(INDEX($O$18:$O$323,MATCH(1,COUNTIF($U$17:U66,$O$18:$O$323)+($O$18:$O372&lt;&gt;"")*1,0)),"")</f>
        <v/>
      </c>
      <c r="V67" t="str">
        <f t="shared" si="6"/>
        <v/>
      </c>
    </row>
    <row r="68" spans="2:22" x14ac:dyDescent="0.3">
      <c r="B68" t="str">
        <f>IF('Leistungsübersicht - WIP'!X56="","",'Leistungsübersicht - WIP'!X56)</f>
        <v/>
      </c>
      <c r="C68" t="str">
        <f>IF('Leistungsübersicht - WIP'!Y56="","",'Leistungsübersicht - WIP'!Y56)</f>
        <v/>
      </c>
      <c r="D68" t="str">
        <f>IF('Leistungsübersicht - WIP'!Z56="","",'Leistungsübersicht - WIP'!Z56)</f>
        <v/>
      </c>
      <c r="E68" t="str">
        <f>IF('Leistungsübersicht - WIP'!AA56="","",'Leistungsübersicht - WIP'!AA56)</f>
        <v/>
      </c>
      <c r="F68" s="52" t="str">
        <f>IFERROR(_xlfn.IFNA(VLOOKUP(Leistungsübersicht!C68,Detaildaten!$F$8:$I$308,4,0)/VLOOKUP(C68,Detaildaten!$F$8:$X$308,19,0)*VLOOKUP(C68,'Leistungsübersicht - WIP'!$Y$6:$AG$305,9,0)*Faktoren!$C$2*IF($D$9=Optionen!$N$4,Leistungsübersicht!$D$11/VLOOKUP(Leistungsübersicht!$D$10,Optionen!$W$3:$X$18,2,0),1),""),0)</f>
        <v/>
      </c>
      <c r="G68" s="52" t="str">
        <f>IFERROR(_xlfn.IFNA(VLOOKUP(Leistungsübersicht!C68,Detaildaten!$F$8:$I$308,4,0)/VLOOKUP(C68,Detaildaten!$F$8:$X$308,19,0)*VLOOKUP(C68,'Leistungsübersicht - WIP'!$Y$6:$AG$305,9,0)*VLOOKUP(IF(SUM($S$18:$S$323)=0,1,SUM($S$18:$S$323)),Faktoren!$B$8:$C$17,2,0)*IF($D$9=Optionen!$N$4,Leistungsübersicht!$D$11/VLOOKUP(Leistungsübersicht!$D$10,Optionen!$W$3:$X$18,2,0),1),""),0)</f>
        <v/>
      </c>
      <c r="H68" s="63"/>
      <c r="I68" s="63"/>
      <c r="J68" t="str">
        <f>IF(Q68&gt;0,CONCATENATE("Bereits im Paket ",E68," enthalten"),IF(AND(D68="Nein",I68="X"),"Paket fälschlicherweise ausgewählt",IF(AND(H68="X",I68="X"),"Paket und Einzeln zeitgleich ausgewählt",IF(IFERROR(VLOOKUP(C68,Detaildaten!F58:U358,16,0),"")="","",VLOOKUP(C68,Detaildaten!F58:U358,16,0)))))</f>
        <v/>
      </c>
      <c r="N68">
        <f t="shared" si="1"/>
        <v>0</v>
      </c>
      <c r="O68" t="str">
        <f t="shared" si="0"/>
        <v/>
      </c>
      <c r="P68">
        <f t="shared" si="2"/>
        <v>0</v>
      </c>
      <c r="Q68">
        <f t="shared" si="3"/>
        <v>0</v>
      </c>
      <c r="R68" t="str">
        <f>IF(O68="","",COUNTIF($O68:$O$326,O68))</f>
        <v/>
      </c>
      <c r="S68">
        <f t="shared" si="4"/>
        <v>0</v>
      </c>
      <c r="T68">
        <f t="shared" si="5"/>
        <v>0</v>
      </c>
      <c r="U68" t="str">
        <f t="array" ref="U68">IFERROR(INDEX($O$18:$O$323,MATCH(1,COUNTIF($U$17:U67,$O$18:$O$323)+($O$18:$O373&lt;&gt;"")*1,0)),"")</f>
        <v/>
      </c>
      <c r="V68" t="str">
        <f t="shared" si="6"/>
        <v/>
      </c>
    </row>
    <row r="69" spans="2:22" x14ac:dyDescent="0.3">
      <c r="B69" t="str">
        <f>IF('Leistungsübersicht - WIP'!X57="","",'Leistungsübersicht - WIP'!X57)</f>
        <v/>
      </c>
      <c r="C69" t="str">
        <f>IF('Leistungsübersicht - WIP'!Y57="","",'Leistungsübersicht - WIP'!Y57)</f>
        <v/>
      </c>
      <c r="D69" t="str">
        <f>IF('Leistungsübersicht - WIP'!Z57="","",'Leistungsübersicht - WIP'!Z57)</f>
        <v/>
      </c>
      <c r="E69" t="str">
        <f>IF('Leistungsübersicht - WIP'!AA57="","",'Leistungsübersicht - WIP'!AA57)</f>
        <v/>
      </c>
      <c r="F69" s="52" t="str">
        <f>IFERROR(_xlfn.IFNA(VLOOKUP(Leistungsübersicht!C69,Detaildaten!$F$8:$I$308,4,0)/VLOOKUP(C69,Detaildaten!$F$8:$X$308,19,0)*VLOOKUP(C69,'Leistungsübersicht - WIP'!$Y$6:$AG$305,9,0)*Faktoren!$C$2*IF($D$9=Optionen!$N$4,Leistungsübersicht!$D$11/VLOOKUP(Leistungsübersicht!$D$10,Optionen!$W$3:$X$18,2,0),1),""),0)</f>
        <v/>
      </c>
      <c r="G69" s="52" t="str">
        <f>IFERROR(_xlfn.IFNA(VLOOKUP(Leistungsübersicht!C69,Detaildaten!$F$8:$I$308,4,0)/VLOOKUP(C69,Detaildaten!$F$8:$X$308,19,0)*VLOOKUP(C69,'Leistungsübersicht - WIP'!$Y$6:$AG$305,9,0)*VLOOKUP(IF(SUM($S$18:$S$323)=0,1,SUM($S$18:$S$323)),Faktoren!$B$8:$C$17,2,0)*IF($D$9=Optionen!$N$4,Leistungsübersicht!$D$11/VLOOKUP(Leistungsübersicht!$D$10,Optionen!$W$3:$X$18,2,0),1),""),0)</f>
        <v/>
      </c>
      <c r="H69" s="63"/>
      <c r="I69" s="63"/>
      <c r="J69" t="str">
        <f>IF(Q69&gt;0,CONCATENATE("Bereits im Paket ",E69," enthalten"),IF(AND(D69="Nein",I69="X"),"Paket fälschlicherweise ausgewählt",IF(AND(H69="X",I69="X"),"Paket und Einzeln zeitgleich ausgewählt",IF(IFERROR(VLOOKUP(C69,Detaildaten!F59:U359,16,0),"")="","",VLOOKUP(C69,Detaildaten!F59:U359,16,0)))))</f>
        <v/>
      </c>
      <c r="N69">
        <f t="shared" si="1"/>
        <v>0</v>
      </c>
      <c r="O69" t="str">
        <f t="shared" si="0"/>
        <v/>
      </c>
      <c r="P69">
        <f t="shared" si="2"/>
        <v>0</v>
      </c>
      <c r="Q69">
        <f t="shared" si="3"/>
        <v>0</v>
      </c>
      <c r="R69" t="str">
        <f>IF(O69="","",COUNTIF($O69:$O$326,O69))</f>
        <v/>
      </c>
      <c r="S69">
        <f t="shared" si="4"/>
        <v>0</v>
      </c>
      <c r="T69">
        <f t="shared" si="5"/>
        <v>0</v>
      </c>
      <c r="U69" t="str">
        <f t="array" ref="U69">IFERROR(INDEX($O$18:$O$323,MATCH(1,COUNTIF($U$17:U68,$O$18:$O$323)+($O$18:$O374&lt;&gt;"")*1,0)),"")</f>
        <v/>
      </c>
      <c r="V69" t="str">
        <f t="shared" si="6"/>
        <v/>
      </c>
    </row>
    <row r="70" spans="2:22" x14ac:dyDescent="0.3">
      <c r="B70" t="str">
        <f>IF('Leistungsübersicht - WIP'!X58="","",'Leistungsübersicht - WIP'!X58)</f>
        <v/>
      </c>
      <c r="C70" t="str">
        <f>IF('Leistungsübersicht - WIP'!Y58="","",'Leistungsübersicht - WIP'!Y58)</f>
        <v/>
      </c>
      <c r="D70" t="str">
        <f>IF('Leistungsübersicht - WIP'!Z58="","",'Leistungsübersicht - WIP'!Z58)</f>
        <v/>
      </c>
      <c r="E70" t="str">
        <f>IF('Leistungsübersicht - WIP'!AA58="","",'Leistungsübersicht - WIP'!AA58)</f>
        <v/>
      </c>
      <c r="F70" s="52" t="str">
        <f>IFERROR(_xlfn.IFNA(VLOOKUP(Leistungsübersicht!C70,Detaildaten!$F$8:$I$308,4,0)/VLOOKUP(C70,Detaildaten!$F$8:$X$308,19,0)*VLOOKUP(C70,'Leistungsübersicht - WIP'!$Y$6:$AG$305,9,0)*Faktoren!$C$2*IF($D$9=Optionen!$N$4,Leistungsübersicht!$D$11/VLOOKUP(Leistungsübersicht!$D$10,Optionen!$W$3:$X$18,2,0),1),""),0)</f>
        <v/>
      </c>
      <c r="G70" s="52" t="str">
        <f>IFERROR(_xlfn.IFNA(VLOOKUP(Leistungsübersicht!C70,Detaildaten!$F$8:$I$308,4,0)/VLOOKUP(C70,Detaildaten!$F$8:$X$308,19,0)*VLOOKUP(C70,'Leistungsübersicht - WIP'!$Y$6:$AG$305,9,0)*VLOOKUP(IF(SUM($S$18:$S$323)=0,1,SUM($S$18:$S$323)),Faktoren!$B$8:$C$17,2,0)*IF($D$9=Optionen!$N$4,Leistungsübersicht!$D$11/VLOOKUP(Leistungsübersicht!$D$10,Optionen!$W$3:$X$18,2,0),1),""),0)</f>
        <v/>
      </c>
      <c r="H70" s="63"/>
      <c r="I70" s="63"/>
      <c r="J70" t="str">
        <f>IF(Q70&gt;0,CONCATENATE("Bereits im Paket ",E70," enthalten"),IF(AND(D70="Nein",I70="X"),"Paket fälschlicherweise ausgewählt",IF(AND(H70="X",I70="X"),"Paket und Einzeln zeitgleich ausgewählt",IF(IFERROR(VLOOKUP(C70,Detaildaten!F60:U360,16,0),"")="","",VLOOKUP(C70,Detaildaten!F60:U360,16,0)))))</f>
        <v/>
      </c>
      <c r="N70">
        <f t="shared" si="1"/>
        <v>0</v>
      </c>
      <c r="O70" t="str">
        <f t="shared" si="0"/>
        <v/>
      </c>
      <c r="P70">
        <f t="shared" si="2"/>
        <v>0</v>
      </c>
      <c r="Q70">
        <f t="shared" si="3"/>
        <v>0</v>
      </c>
      <c r="R70" t="str">
        <f>IF(O70="","",COUNTIF($O70:$O$326,O70))</f>
        <v/>
      </c>
      <c r="S70">
        <f t="shared" si="4"/>
        <v>0</v>
      </c>
      <c r="T70">
        <f t="shared" si="5"/>
        <v>0</v>
      </c>
      <c r="U70" t="str">
        <f t="array" ref="U70">IFERROR(INDEX($O$18:$O$323,MATCH(1,COUNTIF($U$17:U69,$O$18:$O$323)+($O$18:$O375&lt;&gt;"")*1,0)),"")</f>
        <v/>
      </c>
      <c r="V70" t="str">
        <f t="shared" si="6"/>
        <v/>
      </c>
    </row>
    <row r="71" spans="2:22" x14ac:dyDescent="0.3">
      <c r="B71" t="str">
        <f>IF('Leistungsübersicht - WIP'!X59="","",'Leistungsübersicht - WIP'!X59)</f>
        <v/>
      </c>
      <c r="C71" t="str">
        <f>IF('Leistungsübersicht - WIP'!Y59="","",'Leistungsübersicht - WIP'!Y59)</f>
        <v/>
      </c>
      <c r="D71" t="str">
        <f>IF('Leistungsübersicht - WIP'!Z59="","",'Leistungsübersicht - WIP'!Z59)</f>
        <v/>
      </c>
      <c r="E71" t="str">
        <f>IF('Leistungsübersicht - WIP'!AA59="","",'Leistungsübersicht - WIP'!AA59)</f>
        <v/>
      </c>
      <c r="F71" s="52" t="str">
        <f>IFERROR(_xlfn.IFNA(VLOOKUP(Leistungsübersicht!C71,Detaildaten!$F$8:$I$308,4,0)/VLOOKUP(C71,Detaildaten!$F$8:$X$308,19,0)*VLOOKUP(C71,'Leistungsübersicht - WIP'!$Y$6:$AG$305,9,0)*Faktoren!$C$2*IF($D$9=Optionen!$N$4,Leistungsübersicht!$D$11/VLOOKUP(Leistungsübersicht!$D$10,Optionen!$W$3:$X$18,2,0),1),""),0)</f>
        <v/>
      </c>
      <c r="G71" s="52" t="str">
        <f>IFERROR(_xlfn.IFNA(VLOOKUP(Leistungsübersicht!C71,Detaildaten!$F$8:$I$308,4,0)/VLOOKUP(C71,Detaildaten!$F$8:$X$308,19,0)*VLOOKUP(C71,'Leistungsübersicht - WIP'!$Y$6:$AG$305,9,0)*VLOOKUP(IF(SUM($S$18:$S$323)=0,1,SUM($S$18:$S$323)),Faktoren!$B$8:$C$17,2,0)*IF($D$9=Optionen!$N$4,Leistungsübersicht!$D$11/VLOOKUP(Leistungsübersicht!$D$10,Optionen!$W$3:$X$18,2,0),1),""),0)</f>
        <v/>
      </c>
      <c r="H71" s="63"/>
      <c r="I71" s="63"/>
      <c r="J71" t="str">
        <f>IF(Q71&gt;0,CONCATENATE("Bereits im Paket ",E71," enthalten"),IF(AND(D71="Nein",I71="X"),"Paket fälschlicherweise ausgewählt",IF(AND(H71="X",I71="X"),"Paket und Einzeln zeitgleich ausgewählt",IF(IFERROR(VLOOKUP(C71,Detaildaten!F61:U361,16,0),"")="","",VLOOKUP(C71,Detaildaten!F61:U361,16,0)))))</f>
        <v/>
      </c>
      <c r="N71">
        <f t="shared" si="1"/>
        <v>0</v>
      </c>
      <c r="O71" t="str">
        <f t="shared" si="0"/>
        <v/>
      </c>
      <c r="P71">
        <f t="shared" si="2"/>
        <v>0</v>
      </c>
      <c r="Q71">
        <f t="shared" si="3"/>
        <v>0</v>
      </c>
      <c r="R71" t="str">
        <f>IF(O71="","",COUNTIF($O71:$O$326,O71))</f>
        <v/>
      </c>
      <c r="S71">
        <f t="shared" si="4"/>
        <v>0</v>
      </c>
      <c r="T71">
        <f t="shared" si="5"/>
        <v>0</v>
      </c>
      <c r="U71" t="str">
        <f t="array" ref="U71">IFERROR(INDEX($O$18:$O$323,MATCH(1,COUNTIF($U$17:U70,$O$18:$O$323)+($O$18:$O376&lt;&gt;"")*1,0)),"")</f>
        <v/>
      </c>
      <c r="V71" t="str">
        <f t="shared" si="6"/>
        <v/>
      </c>
    </row>
    <row r="72" spans="2:22" x14ac:dyDescent="0.3">
      <c r="B72" t="str">
        <f>IF('Leistungsübersicht - WIP'!X60="","",'Leistungsübersicht - WIP'!X60)</f>
        <v/>
      </c>
      <c r="C72" t="str">
        <f>IF('Leistungsübersicht - WIP'!Y60="","",'Leistungsübersicht - WIP'!Y60)</f>
        <v/>
      </c>
      <c r="D72" t="str">
        <f>IF('Leistungsübersicht - WIP'!Z60="","",'Leistungsübersicht - WIP'!Z60)</f>
        <v/>
      </c>
      <c r="E72" t="str">
        <f>IF('Leistungsübersicht - WIP'!AA60="","",'Leistungsübersicht - WIP'!AA60)</f>
        <v/>
      </c>
      <c r="F72" s="52" t="str">
        <f>IFERROR(_xlfn.IFNA(VLOOKUP(Leistungsübersicht!C72,Detaildaten!$F$8:$I$308,4,0)/VLOOKUP(C72,Detaildaten!$F$8:$X$308,19,0)*VLOOKUP(C72,'Leistungsübersicht - WIP'!$Y$6:$AG$305,9,0)*Faktoren!$C$2*IF($D$9=Optionen!$N$4,Leistungsübersicht!$D$11/VLOOKUP(Leistungsübersicht!$D$10,Optionen!$W$3:$X$18,2,0),1),""),0)</f>
        <v/>
      </c>
      <c r="G72" s="52" t="str">
        <f>IFERROR(_xlfn.IFNA(VLOOKUP(Leistungsübersicht!C72,Detaildaten!$F$8:$I$308,4,0)/VLOOKUP(C72,Detaildaten!$F$8:$X$308,19,0)*VLOOKUP(C72,'Leistungsübersicht - WIP'!$Y$6:$AG$305,9,0)*VLOOKUP(IF(SUM($S$18:$S$323)=0,1,SUM($S$18:$S$323)),Faktoren!$B$8:$C$17,2,0)*IF($D$9=Optionen!$N$4,Leistungsübersicht!$D$11/VLOOKUP(Leistungsübersicht!$D$10,Optionen!$W$3:$X$18,2,0),1),""),0)</f>
        <v/>
      </c>
      <c r="H72" s="63"/>
      <c r="I72" s="63"/>
      <c r="J72" t="str">
        <f>IF(Q72&gt;0,CONCATENATE("Bereits im Paket ",E72," enthalten"),IF(AND(D72="Nein",I72="X"),"Paket fälschlicherweise ausgewählt",IF(AND(H72="X",I72="X"),"Paket und Einzeln zeitgleich ausgewählt",IF(IFERROR(VLOOKUP(C72,Detaildaten!F62:U362,16,0),"")="","",VLOOKUP(C72,Detaildaten!F62:U362,16,0)))))</f>
        <v/>
      </c>
      <c r="N72">
        <f t="shared" si="1"/>
        <v>0</v>
      </c>
      <c r="O72" t="str">
        <f t="shared" si="0"/>
        <v/>
      </c>
      <c r="P72">
        <f t="shared" si="2"/>
        <v>0</v>
      </c>
      <c r="Q72">
        <f t="shared" si="3"/>
        <v>0</v>
      </c>
      <c r="R72" t="str">
        <f>IF(O72="","",COUNTIF($O72:$O$326,O72))</f>
        <v/>
      </c>
      <c r="S72">
        <f t="shared" si="4"/>
        <v>0</v>
      </c>
      <c r="T72">
        <f t="shared" si="5"/>
        <v>0</v>
      </c>
      <c r="U72" t="str">
        <f t="array" ref="U72">IFERROR(INDEX($O$18:$O$323,MATCH(1,COUNTIF($U$17:U71,$O$18:$O$323)+($O$18:$O377&lt;&gt;"")*1,0)),"")</f>
        <v/>
      </c>
      <c r="V72" t="str">
        <f t="shared" si="6"/>
        <v/>
      </c>
    </row>
    <row r="73" spans="2:22" x14ac:dyDescent="0.3">
      <c r="B73" t="str">
        <f>IF('Leistungsübersicht - WIP'!X61="","",'Leistungsübersicht - WIP'!X61)</f>
        <v/>
      </c>
      <c r="C73" t="str">
        <f>IF('Leistungsübersicht - WIP'!Y61="","",'Leistungsübersicht - WIP'!Y61)</f>
        <v/>
      </c>
      <c r="D73" t="str">
        <f>IF('Leistungsübersicht - WIP'!Z61="","",'Leistungsübersicht - WIP'!Z61)</f>
        <v/>
      </c>
      <c r="E73" t="str">
        <f>IF('Leistungsübersicht - WIP'!AA61="","",'Leistungsübersicht - WIP'!AA61)</f>
        <v/>
      </c>
      <c r="F73" s="52" t="str">
        <f>IFERROR(_xlfn.IFNA(VLOOKUP(Leistungsübersicht!C73,Detaildaten!$F$8:$I$308,4,0)/VLOOKUP(C73,Detaildaten!$F$8:$X$308,19,0)*VLOOKUP(C73,'Leistungsübersicht - WIP'!$Y$6:$AG$305,9,0)*Faktoren!$C$2*IF($D$9=Optionen!$N$4,Leistungsübersicht!$D$11/VLOOKUP(Leistungsübersicht!$D$10,Optionen!$W$3:$X$18,2,0),1),""),0)</f>
        <v/>
      </c>
      <c r="G73" s="52" t="str">
        <f>IFERROR(_xlfn.IFNA(VLOOKUP(Leistungsübersicht!C73,Detaildaten!$F$8:$I$308,4,0)/VLOOKUP(C73,Detaildaten!$F$8:$X$308,19,0)*VLOOKUP(C73,'Leistungsübersicht - WIP'!$Y$6:$AG$305,9,0)*VLOOKUP(IF(SUM($S$18:$S$323)=0,1,SUM($S$18:$S$323)),Faktoren!$B$8:$C$17,2,0)*IF($D$9=Optionen!$N$4,Leistungsübersicht!$D$11/VLOOKUP(Leistungsübersicht!$D$10,Optionen!$W$3:$X$18,2,0),1),""),0)</f>
        <v/>
      </c>
      <c r="H73" s="63"/>
      <c r="I73" s="63"/>
      <c r="J73" t="str">
        <f>IF(Q73&gt;0,CONCATENATE("Bereits im Paket ",E73," enthalten"),IF(AND(D73="Nein",I73="X"),"Paket fälschlicherweise ausgewählt",IF(AND(H73="X",I73="X"),"Paket und Einzeln zeitgleich ausgewählt",IF(IFERROR(VLOOKUP(C73,Detaildaten!F63:U363,16,0),"")="","",VLOOKUP(C73,Detaildaten!F63:U363,16,0)))))</f>
        <v/>
      </c>
      <c r="N73">
        <f t="shared" si="1"/>
        <v>0</v>
      </c>
      <c r="O73" t="str">
        <f t="shared" si="0"/>
        <v/>
      </c>
      <c r="P73">
        <f t="shared" si="2"/>
        <v>0</v>
      </c>
      <c r="Q73">
        <f t="shared" si="3"/>
        <v>0</v>
      </c>
      <c r="R73" t="str">
        <f>IF(O73="","",COUNTIF($O73:$O$326,O73))</f>
        <v/>
      </c>
      <c r="S73">
        <f t="shared" si="4"/>
        <v>0</v>
      </c>
      <c r="T73">
        <f t="shared" si="5"/>
        <v>0</v>
      </c>
      <c r="U73" t="str">
        <f t="array" ref="U73">IFERROR(INDEX($O$18:$O$323,MATCH(1,COUNTIF($U$17:U72,$O$18:$O$323)+($O$18:$O378&lt;&gt;"")*1,0)),"")</f>
        <v/>
      </c>
      <c r="V73" t="str">
        <f t="shared" si="6"/>
        <v/>
      </c>
    </row>
    <row r="74" spans="2:22" x14ac:dyDescent="0.3">
      <c r="B74" t="str">
        <f>IF('Leistungsübersicht - WIP'!X62="","",'Leistungsübersicht - WIP'!X62)</f>
        <v/>
      </c>
      <c r="C74" t="str">
        <f>IF('Leistungsübersicht - WIP'!Y62="","",'Leistungsübersicht - WIP'!Y62)</f>
        <v/>
      </c>
      <c r="D74" t="str">
        <f>IF('Leistungsübersicht - WIP'!Z62="","",'Leistungsübersicht - WIP'!Z62)</f>
        <v/>
      </c>
      <c r="E74" t="str">
        <f>IF('Leistungsübersicht - WIP'!AA62="","",'Leistungsübersicht - WIP'!AA62)</f>
        <v/>
      </c>
      <c r="F74" s="52" t="str">
        <f>IFERROR(_xlfn.IFNA(VLOOKUP(Leistungsübersicht!C74,Detaildaten!$F$8:$I$308,4,0)/VLOOKUP(C74,Detaildaten!$F$8:$X$308,19,0)*VLOOKUP(C74,'Leistungsübersicht - WIP'!$Y$6:$AG$305,9,0)*Faktoren!$C$2*IF($D$9=Optionen!$N$4,Leistungsübersicht!$D$11/VLOOKUP(Leistungsübersicht!$D$10,Optionen!$W$3:$X$18,2,0),1),""),0)</f>
        <v/>
      </c>
      <c r="G74" s="52" t="str">
        <f>IFERROR(_xlfn.IFNA(VLOOKUP(Leistungsübersicht!C74,Detaildaten!$F$8:$I$308,4,0)/VLOOKUP(C74,Detaildaten!$F$8:$X$308,19,0)*VLOOKUP(C74,'Leistungsübersicht - WIP'!$Y$6:$AG$305,9,0)*VLOOKUP(IF(SUM($S$18:$S$323)=0,1,SUM($S$18:$S$323)),Faktoren!$B$8:$C$17,2,0)*IF($D$9=Optionen!$N$4,Leistungsübersicht!$D$11/VLOOKUP(Leistungsübersicht!$D$10,Optionen!$W$3:$X$18,2,0),1),""),0)</f>
        <v/>
      </c>
      <c r="H74" s="63"/>
      <c r="I74" s="63"/>
      <c r="J74" t="str">
        <f>IF(Q74&gt;0,CONCATENATE("Bereits im Paket ",E74," enthalten"),IF(AND(D74="Nein",I74="X"),"Paket fälschlicherweise ausgewählt",IF(AND(H74="X",I74="X"),"Paket und Einzeln zeitgleich ausgewählt",IF(IFERROR(VLOOKUP(C74,Detaildaten!F64:U364,16,0),"")="","",VLOOKUP(C74,Detaildaten!F64:U364,16,0)))))</f>
        <v/>
      </c>
      <c r="N74">
        <f t="shared" si="1"/>
        <v>0</v>
      </c>
      <c r="O74" t="str">
        <f t="shared" si="0"/>
        <v/>
      </c>
      <c r="P74">
        <f t="shared" si="2"/>
        <v>0</v>
      </c>
      <c r="Q74">
        <f t="shared" si="3"/>
        <v>0</v>
      </c>
      <c r="R74" t="str">
        <f>IF(O74="","",COUNTIF($O74:$O$326,O74))</f>
        <v/>
      </c>
      <c r="S74">
        <f t="shared" si="4"/>
        <v>0</v>
      </c>
      <c r="T74">
        <f t="shared" si="5"/>
        <v>0</v>
      </c>
      <c r="U74" t="str">
        <f t="array" ref="U74">IFERROR(INDEX($O$18:$O$323,MATCH(1,COUNTIF($U$17:U73,$O$18:$O$323)+($O$18:$O379&lt;&gt;"")*1,0)),"")</f>
        <v/>
      </c>
      <c r="V74" t="str">
        <f t="shared" si="6"/>
        <v/>
      </c>
    </row>
    <row r="75" spans="2:22" x14ac:dyDescent="0.3">
      <c r="B75" t="str">
        <f>IF('Leistungsübersicht - WIP'!X63="","",'Leistungsübersicht - WIP'!X63)</f>
        <v/>
      </c>
      <c r="C75" t="str">
        <f>IF('Leistungsübersicht - WIP'!Y63="","",'Leistungsübersicht - WIP'!Y63)</f>
        <v/>
      </c>
      <c r="D75" t="str">
        <f>IF('Leistungsübersicht - WIP'!Z63="","",'Leistungsübersicht - WIP'!Z63)</f>
        <v/>
      </c>
      <c r="E75" t="str">
        <f>IF('Leistungsübersicht - WIP'!AA63="","",'Leistungsübersicht - WIP'!AA63)</f>
        <v/>
      </c>
      <c r="F75" s="52" t="str">
        <f>IFERROR(_xlfn.IFNA(VLOOKUP(Leistungsübersicht!C75,Detaildaten!$F$8:$I$308,4,0)/VLOOKUP(C75,Detaildaten!$F$8:$X$308,19,0)*VLOOKUP(C75,'Leistungsübersicht - WIP'!$Y$6:$AG$305,9,0)*Faktoren!$C$2*IF($D$9=Optionen!$N$4,Leistungsübersicht!$D$11/VLOOKUP(Leistungsübersicht!$D$10,Optionen!$W$3:$X$18,2,0),1),""),0)</f>
        <v/>
      </c>
      <c r="G75" s="52" t="str">
        <f>IFERROR(_xlfn.IFNA(VLOOKUP(Leistungsübersicht!C75,Detaildaten!$F$8:$I$308,4,0)/VLOOKUP(C75,Detaildaten!$F$8:$X$308,19,0)*VLOOKUP(C75,'Leistungsübersicht - WIP'!$Y$6:$AG$305,9,0)*VLOOKUP(IF(SUM($S$18:$S$323)=0,1,SUM($S$18:$S$323)),Faktoren!$B$8:$C$17,2,0)*IF($D$9=Optionen!$N$4,Leistungsübersicht!$D$11/VLOOKUP(Leistungsübersicht!$D$10,Optionen!$W$3:$X$18,2,0),1),""),0)</f>
        <v/>
      </c>
      <c r="H75" s="63"/>
      <c r="I75" s="63"/>
      <c r="J75" t="str">
        <f>IF(Q75&gt;0,CONCATENATE("Bereits im Paket ",E75," enthalten"),IF(AND(D75="Nein",I75="X"),"Paket fälschlicherweise ausgewählt",IF(AND(H75="X",I75="X"),"Paket und Einzeln zeitgleich ausgewählt",IF(IFERROR(VLOOKUP(C75,Detaildaten!F65:U365,16,0),"")="","",VLOOKUP(C75,Detaildaten!F65:U365,16,0)))))</f>
        <v/>
      </c>
      <c r="N75">
        <f t="shared" si="1"/>
        <v>0</v>
      </c>
      <c r="O75" t="str">
        <f t="shared" si="0"/>
        <v/>
      </c>
      <c r="P75">
        <f t="shared" si="2"/>
        <v>0</v>
      </c>
      <c r="Q75">
        <f t="shared" si="3"/>
        <v>0</v>
      </c>
      <c r="R75" t="str">
        <f>IF(O75="","",COUNTIF($O75:$O$326,O75))</f>
        <v/>
      </c>
      <c r="S75">
        <f t="shared" si="4"/>
        <v>0</v>
      </c>
      <c r="T75">
        <f t="shared" si="5"/>
        <v>0</v>
      </c>
      <c r="U75" t="str">
        <f t="array" ref="U75">IFERROR(INDEX($O$18:$O$323,MATCH(1,COUNTIF($U$17:U74,$O$18:$O$323)+($O$18:$O380&lt;&gt;"")*1,0)),"")</f>
        <v/>
      </c>
      <c r="V75" t="str">
        <f t="shared" si="6"/>
        <v/>
      </c>
    </row>
    <row r="76" spans="2:22" x14ac:dyDescent="0.3">
      <c r="B76" t="str">
        <f>IF('Leistungsübersicht - WIP'!X64="","",'Leistungsübersicht - WIP'!X64)</f>
        <v/>
      </c>
      <c r="C76" t="str">
        <f>IF('Leistungsübersicht - WIP'!Y64="","",'Leistungsübersicht - WIP'!Y64)</f>
        <v/>
      </c>
      <c r="D76" t="str">
        <f>IF('Leistungsübersicht - WIP'!Z64="","",'Leistungsübersicht - WIP'!Z64)</f>
        <v/>
      </c>
      <c r="E76" t="str">
        <f>IF('Leistungsübersicht - WIP'!AA64="","",'Leistungsübersicht - WIP'!AA64)</f>
        <v/>
      </c>
      <c r="F76" s="52" t="str">
        <f>IFERROR(_xlfn.IFNA(VLOOKUP(Leistungsübersicht!C76,Detaildaten!$F$8:$I$308,4,0)/VLOOKUP(C76,Detaildaten!$F$8:$X$308,19,0)*VLOOKUP(C76,'Leistungsübersicht - WIP'!$Y$6:$AG$305,9,0)*Faktoren!$C$2*IF($D$9=Optionen!$N$4,Leistungsübersicht!$D$11/VLOOKUP(Leistungsübersicht!$D$10,Optionen!$W$3:$X$18,2,0),1),""),0)</f>
        <v/>
      </c>
      <c r="G76" s="52" t="str">
        <f>IFERROR(_xlfn.IFNA(VLOOKUP(Leistungsübersicht!C76,Detaildaten!$F$8:$I$308,4,0)/VLOOKUP(C76,Detaildaten!$F$8:$X$308,19,0)*VLOOKUP(C76,'Leistungsübersicht - WIP'!$Y$6:$AG$305,9,0)*VLOOKUP(IF(SUM($S$18:$S$323)=0,1,SUM($S$18:$S$323)),Faktoren!$B$8:$C$17,2,0)*IF($D$9=Optionen!$N$4,Leistungsübersicht!$D$11/VLOOKUP(Leistungsübersicht!$D$10,Optionen!$W$3:$X$18,2,0),1),""),0)</f>
        <v/>
      </c>
      <c r="H76" s="63"/>
      <c r="I76" s="63"/>
      <c r="J76" t="str">
        <f>IF(Q76&gt;0,CONCATENATE("Bereits im Paket ",E76," enthalten"),IF(AND(D76="Nein",I76="X"),"Paket fälschlicherweise ausgewählt",IF(AND(H76="X",I76="X"),"Paket und Einzeln zeitgleich ausgewählt",IF(IFERROR(VLOOKUP(C76,Detaildaten!F66:U366,16,0),"")="","",VLOOKUP(C76,Detaildaten!F66:U366,16,0)))))</f>
        <v/>
      </c>
      <c r="N76">
        <f t="shared" si="1"/>
        <v>0</v>
      </c>
      <c r="O76" t="str">
        <f t="shared" si="0"/>
        <v/>
      </c>
      <c r="P76">
        <f t="shared" si="2"/>
        <v>0</v>
      </c>
      <c r="Q76">
        <f t="shared" si="3"/>
        <v>0</v>
      </c>
      <c r="R76" t="str">
        <f>IF(O76="","",COUNTIF($O76:$O$326,O76))</f>
        <v/>
      </c>
      <c r="S76">
        <f t="shared" si="4"/>
        <v>0</v>
      </c>
      <c r="T76">
        <f t="shared" si="5"/>
        <v>0</v>
      </c>
      <c r="U76" t="str">
        <f t="array" ref="U76">IFERROR(INDEX($O$18:$O$323,MATCH(1,COUNTIF($U$17:U75,$O$18:$O$323)+($O$18:$O381&lt;&gt;"")*1,0)),"")</f>
        <v/>
      </c>
      <c r="V76" t="str">
        <f t="shared" si="6"/>
        <v/>
      </c>
    </row>
    <row r="77" spans="2:22" x14ac:dyDescent="0.3">
      <c r="B77" t="str">
        <f>IF('Leistungsübersicht - WIP'!X65="","",'Leistungsübersicht - WIP'!X65)</f>
        <v/>
      </c>
      <c r="C77" t="str">
        <f>IF('Leistungsübersicht - WIP'!Y65="","",'Leistungsübersicht - WIP'!Y65)</f>
        <v/>
      </c>
      <c r="D77" t="str">
        <f>IF('Leistungsübersicht - WIP'!Z65="","",'Leistungsübersicht - WIP'!Z65)</f>
        <v/>
      </c>
      <c r="E77" t="str">
        <f>IF('Leistungsübersicht - WIP'!AA65="","",'Leistungsübersicht - WIP'!AA65)</f>
        <v/>
      </c>
      <c r="F77" s="52" t="str">
        <f>IFERROR(_xlfn.IFNA(VLOOKUP(Leistungsübersicht!C77,Detaildaten!$F$8:$I$308,4,0)/VLOOKUP(C77,Detaildaten!$F$8:$X$308,19,0)*VLOOKUP(C77,'Leistungsübersicht - WIP'!$Y$6:$AG$305,9,0)*Faktoren!$C$2*IF($D$9=Optionen!$N$4,Leistungsübersicht!$D$11/VLOOKUP(Leistungsübersicht!$D$10,Optionen!$W$3:$X$18,2,0),1),""),0)</f>
        <v/>
      </c>
      <c r="G77" s="52" t="str">
        <f>IFERROR(_xlfn.IFNA(VLOOKUP(Leistungsübersicht!C77,Detaildaten!$F$8:$I$308,4,0)/VLOOKUP(C77,Detaildaten!$F$8:$X$308,19,0)*VLOOKUP(C77,'Leistungsübersicht - WIP'!$Y$6:$AG$305,9,0)*VLOOKUP(IF(SUM($S$18:$S$323)=0,1,SUM($S$18:$S$323)),Faktoren!$B$8:$C$17,2,0)*IF($D$9=Optionen!$N$4,Leistungsübersicht!$D$11/VLOOKUP(Leistungsübersicht!$D$10,Optionen!$W$3:$X$18,2,0),1),""),0)</f>
        <v/>
      </c>
      <c r="H77" s="63"/>
      <c r="I77" s="63"/>
      <c r="J77" t="str">
        <f>IF(Q77&gt;0,CONCATENATE("Bereits im Paket ",E77," enthalten"),IF(AND(D77="Nein",I77="X"),"Paket fälschlicherweise ausgewählt",IF(AND(H77="X",I77="X"),"Paket und Einzeln zeitgleich ausgewählt",IF(IFERROR(VLOOKUP(C77,Detaildaten!F67:U367,16,0),"")="","",VLOOKUP(C77,Detaildaten!F67:U367,16,0)))))</f>
        <v/>
      </c>
      <c r="N77">
        <f t="shared" si="1"/>
        <v>0</v>
      </c>
      <c r="O77" t="str">
        <f t="shared" si="0"/>
        <v/>
      </c>
      <c r="P77">
        <f t="shared" si="2"/>
        <v>0</v>
      </c>
      <c r="Q77">
        <f t="shared" si="3"/>
        <v>0</v>
      </c>
      <c r="R77" t="str">
        <f>IF(O77="","",COUNTIF($O77:$O$326,O77))</f>
        <v/>
      </c>
      <c r="S77">
        <f t="shared" si="4"/>
        <v>0</v>
      </c>
      <c r="T77">
        <f t="shared" si="5"/>
        <v>0</v>
      </c>
      <c r="U77" t="str">
        <f t="array" ref="U77">IFERROR(INDEX($O$18:$O$323,MATCH(1,COUNTIF($U$17:U76,$O$18:$O$323)+($O$18:$O382&lt;&gt;"")*1,0)),"")</f>
        <v/>
      </c>
      <c r="V77" t="str">
        <f t="shared" si="6"/>
        <v/>
      </c>
    </row>
    <row r="78" spans="2:22" x14ac:dyDescent="0.3">
      <c r="B78" t="str">
        <f>IF('Leistungsübersicht - WIP'!X66="","",'Leistungsübersicht - WIP'!X66)</f>
        <v/>
      </c>
      <c r="C78" t="str">
        <f>IF('Leistungsübersicht - WIP'!Y66="","",'Leistungsübersicht - WIP'!Y66)</f>
        <v/>
      </c>
      <c r="D78" t="str">
        <f>IF('Leistungsübersicht - WIP'!Z66="","",'Leistungsübersicht - WIP'!Z66)</f>
        <v/>
      </c>
      <c r="E78" t="str">
        <f>IF('Leistungsübersicht - WIP'!AA66="","",'Leistungsübersicht - WIP'!AA66)</f>
        <v/>
      </c>
      <c r="F78" s="52" t="str">
        <f>IFERROR(_xlfn.IFNA(VLOOKUP(Leistungsübersicht!C78,Detaildaten!$F$8:$I$308,4,0)/VLOOKUP(C78,Detaildaten!$F$8:$X$308,19,0)*VLOOKUP(C78,'Leistungsübersicht - WIP'!$Y$6:$AG$305,9,0)*Faktoren!$C$2*IF($D$9=Optionen!$N$4,Leistungsübersicht!$D$11/VLOOKUP(Leistungsübersicht!$D$10,Optionen!$W$3:$X$18,2,0),1),""),0)</f>
        <v/>
      </c>
      <c r="G78" s="52" t="str">
        <f>IFERROR(_xlfn.IFNA(VLOOKUP(Leistungsübersicht!C78,Detaildaten!$F$8:$I$308,4,0)/VLOOKUP(C78,Detaildaten!$F$8:$X$308,19,0)*VLOOKUP(C78,'Leistungsübersicht - WIP'!$Y$6:$AG$305,9,0)*VLOOKUP(IF(SUM($S$18:$S$323)=0,1,SUM($S$18:$S$323)),Faktoren!$B$8:$C$17,2,0)*IF($D$9=Optionen!$N$4,Leistungsübersicht!$D$11/VLOOKUP(Leistungsübersicht!$D$10,Optionen!$W$3:$X$18,2,0),1),""),0)</f>
        <v/>
      </c>
      <c r="H78" s="63"/>
      <c r="I78" s="63"/>
      <c r="J78" t="str">
        <f>IF(Q78&gt;0,CONCATENATE("Bereits im Paket ",E78," enthalten"),IF(AND(D78="Nein",I78="X"),"Paket fälschlicherweise ausgewählt",IF(AND(H78="X",I78="X"),"Paket und Einzeln zeitgleich ausgewählt",IF(IFERROR(VLOOKUP(C78,Detaildaten!F68:U368,16,0),"")="","",VLOOKUP(C78,Detaildaten!F68:U368,16,0)))))</f>
        <v/>
      </c>
      <c r="N78">
        <f t="shared" si="1"/>
        <v>0</v>
      </c>
      <c r="O78" t="str">
        <f t="shared" si="0"/>
        <v/>
      </c>
      <c r="P78">
        <f t="shared" si="2"/>
        <v>0</v>
      </c>
      <c r="Q78">
        <f t="shared" si="3"/>
        <v>0</v>
      </c>
      <c r="R78" t="str">
        <f>IF(O78="","",COUNTIF($O78:$O$326,O78))</f>
        <v/>
      </c>
      <c r="S78">
        <f t="shared" si="4"/>
        <v>0</v>
      </c>
      <c r="T78">
        <f t="shared" si="5"/>
        <v>0</v>
      </c>
      <c r="U78" t="str">
        <f t="array" ref="U78">IFERROR(INDEX($O$18:$O$323,MATCH(1,COUNTIF($U$17:U77,$O$18:$O$323)+($O$18:$O383&lt;&gt;"")*1,0)),"")</f>
        <v/>
      </c>
      <c r="V78" t="str">
        <f t="shared" si="6"/>
        <v/>
      </c>
    </row>
    <row r="79" spans="2:22" x14ac:dyDescent="0.3">
      <c r="B79" t="str">
        <f>IF('Leistungsübersicht - WIP'!X67="","",'Leistungsübersicht - WIP'!X67)</f>
        <v/>
      </c>
      <c r="C79" t="str">
        <f>IF('Leistungsübersicht - WIP'!Y67="","",'Leistungsübersicht - WIP'!Y67)</f>
        <v/>
      </c>
      <c r="D79" t="str">
        <f>IF('Leistungsübersicht - WIP'!Z67="","",'Leistungsübersicht - WIP'!Z67)</f>
        <v/>
      </c>
      <c r="E79" t="str">
        <f>IF('Leistungsübersicht - WIP'!AA67="","",'Leistungsübersicht - WIP'!AA67)</f>
        <v/>
      </c>
      <c r="F79" s="52" t="str">
        <f>IFERROR(_xlfn.IFNA(VLOOKUP(Leistungsübersicht!C79,Detaildaten!$F$8:$I$308,4,0)/VLOOKUP(C79,Detaildaten!$F$8:$X$308,19,0)*VLOOKUP(C79,'Leistungsübersicht - WIP'!$Y$6:$AG$305,9,0)*Faktoren!$C$2*IF($D$9=Optionen!$N$4,Leistungsübersicht!$D$11/VLOOKUP(Leistungsübersicht!$D$10,Optionen!$W$3:$X$18,2,0),1),""),0)</f>
        <v/>
      </c>
      <c r="G79" s="52" t="str">
        <f>IFERROR(_xlfn.IFNA(VLOOKUP(Leistungsübersicht!C79,Detaildaten!$F$8:$I$308,4,0)/VLOOKUP(C79,Detaildaten!$F$8:$X$308,19,0)*VLOOKUP(C79,'Leistungsübersicht - WIP'!$Y$6:$AG$305,9,0)*VLOOKUP(IF(SUM($S$18:$S$323)=0,1,SUM($S$18:$S$323)),Faktoren!$B$8:$C$17,2,0)*IF($D$9=Optionen!$N$4,Leistungsübersicht!$D$11/VLOOKUP(Leistungsübersicht!$D$10,Optionen!$W$3:$X$18,2,0),1),""),0)</f>
        <v/>
      </c>
      <c r="H79" s="63"/>
      <c r="I79" s="63"/>
      <c r="J79" t="str">
        <f>IF(Q79&gt;0,CONCATENATE("Bereits im Paket ",E79," enthalten"),IF(AND(D79="Nein",I79="X"),"Paket fälschlicherweise ausgewählt",IF(AND(H79="X",I79="X"),"Paket und Einzeln zeitgleich ausgewählt",IF(IFERROR(VLOOKUP(C79,Detaildaten!F69:U369,16,0),"")="","",VLOOKUP(C79,Detaildaten!F69:U369,16,0)))))</f>
        <v/>
      </c>
      <c r="N79">
        <f t="shared" si="1"/>
        <v>0</v>
      </c>
      <c r="O79" t="str">
        <f t="shared" si="0"/>
        <v/>
      </c>
      <c r="P79">
        <f t="shared" si="2"/>
        <v>0</v>
      </c>
      <c r="Q79">
        <f t="shared" si="3"/>
        <v>0</v>
      </c>
      <c r="R79" t="str">
        <f>IF(O79="","",COUNTIF($O79:$O$326,O79))</f>
        <v/>
      </c>
      <c r="S79">
        <f t="shared" si="4"/>
        <v>0</v>
      </c>
      <c r="T79">
        <f t="shared" si="5"/>
        <v>0</v>
      </c>
      <c r="U79" t="str">
        <f t="array" ref="U79">IFERROR(INDEX($O$18:$O$323,MATCH(1,COUNTIF($U$17:U78,$O$18:$O$323)+($O$18:$O384&lt;&gt;"")*1,0)),"")</f>
        <v/>
      </c>
      <c r="V79" t="str">
        <f t="shared" si="6"/>
        <v/>
      </c>
    </row>
    <row r="80" spans="2:22" x14ac:dyDescent="0.3">
      <c r="B80" t="str">
        <f>IF('Leistungsübersicht - WIP'!X68="","",'Leistungsübersicht - WIP'!X68)</f>
        <v/>
      </c>
      <c r="C80" t="str">
        <f>IF('Leistungsübersicht - WIP'!Y68="","",'Leistungsübersicht - WIP'!Y68)</f>
        <v/>
      </c>
      <c r="D80" t="str">
        <f>IF('Leistungsübersicht - WIP'!Z68="","",'Leistungsübersicht - WIP'!Z68)</f>
        <v/>
      </c>
      <c r="E80" t="str">
        <f>IF('Leistungsübersicht - WIP'!AA68="","",'Leistungsübersicht - WIP'!AA68)</f>
        <v/>
      </c>
      <c r="F80" s="52" t="str">
        <f>IFERROR(_xlfn.IFNA(VLOOKUP(Leistungsübersicht!C80,Detaildaten!$F$8:$I$308,4,0)/VLOOKUP(C80,Detaildaten!$F$8:$X$308,19,0)*VLOOKUP(C80,'Leistungsübersicht - WIP'!$Y$6:$AG$305,9,0)*Faktoren!$C$2*IF($D$9=Optionen!$N$4,Leistungsübersicht!$D$11/VLOOKUP(Leistungsübersicht!$D$10,Optionen!$W$3:$X$18,2,0),1),""),0)</f>
        <v/>
      </c>
      <c r="G80" s="52" t="str">
        <f>IFERROR(_xlfn.IFNA(VLOOKUP(Leistungsübersicht!C80,Detaildaten!$F$8:$I$308,4,0)/VLOOKUP(C80,Detaildaten!$F$8:$X$308,19,0)*VLOOKUP(C80,'Leistungsübersicht - WIP'!$Y$6:$AG$305,9,0)*VLOOKUP(IF(SUM($S$18:$S$323)=0,1,SUM($S$18:$S$323)),Faktoren!$B$8:$C$17,2,0)*IF($D$9=Optionen!$N$4,Leistungsübersicht!$D$11/VLOOKUP(Leistungsübersicht!$D$10,Optionen!$W$3:$X$18,2,0),1),""),0)</f>
        <v/>
      </c>
      <c r="H80" s="63"/>
      <c r="I80" s="63"/>
      <c r="J80" t="str">
        <f>IF(Q80&gt;0,CONCATENATE("Bereits im Paket ",E80," enthalten"),IF(AND(D80="Nein",I80="X"),"Paket fälschlicherweise ausgewählt",IF(AND(H80="X",I80="X"),"Paket und Einzeln zeitgleich ausgewählt",IF(IFERROR(VLOOKUP(C80,Detaildaten!F70:U370,16,0),"")="","",VLOOKUP(C80,Detaildaten!F70:U370,16,0)))))</f>
        <v/>
      </c>
      <c r="N80">
        <f t="shared" si="1"/>
        <v>0</v>
      </c>
      <c r="O80" t="str">
        <f t="shared" si="0"/>
        <v/>
      </c>
      <c r="P80">
        <f t="shared" si="2"/>
        <v>0</v>
      </c>
      <c r="Q80">
        <f t="shared" si="3"/>
        <v>0</v>
      </c>
      <c r="R80" t="str">
        <f>IF(O80="","",COUNTIF($O80:$O$326,O80))</f>
        <v/>
      </c>
      <c r="S80">
        <f t="shared" si="4"/>
        <v>0</v>
      </c>
      <c r="T80">
        <f t="shared" si="5"/>
        <v>0</v>
      </c>
      <c r="U80" t="str">
        <f t="array" ref="U80">IFERROR(INDEX($O$18:$O$323,MATCH(1,COUNTIF($U$17:U79,$O$18:$O$323)+($O$18:$O385&lt;&gt;"")*1,0)),"")</f>
        <v/>
      </c>
      <c r="V80" t="str">
        <f t="shared" si="6"/>
        <v/>
      </c>
    </row>
    <row r="81" spans="2:22" x14ac:dyDescent="0.3">
      <c r="B81" t="str">
        <f>IF('Leistungsübersicht - WIP'!X69="","",'Leistungsübersicht - WIP'!X69)</f>
        <v/>
      </c>
      <c r="C81" t="str">
        <f>IF('Leistungsübersicht - WIP'!Y69="","",'Leistungsübersicht - WIP'!Y69)</f>
        <v/>
      </c>
      <c r="D81" t="str">
        <f>IF('Leistungsübersicht - WIP'!Z69="","",'Leistungsübersicht - WIP'!Z69)</f>
        <v/>
      </c>
      <c r="E81" t="str">
        <f>IF('Leistungsübersicht - WIP'!AA69="","",'Leistungsübersicht - WIP'!AA69)</f>
        <v/>
      </c>
      <c r="F81" s="52" t="str">
        <f>IFERROR(_xlfn.IFNA(VLOOKUP(Leistungsübersicht!C81,Detaildaten!$F$8:$I$308,4,0)/VLOOKUP(C81,Detaildaten!$F$8:$X$308,19,0)*VLOOKUP(C81,'Leistungsübersicht - WIP'!$Y$6:$AG$305,9,0)*Faktoren!$C$2*IF($D$9=Optionen!$N$4,Leistungsübersicht!$D$11/VLOOKUP(Leistungsübersicht!$D$10,Optionen!$W$3:$X$18,2,0),1),""),0)</f>
        <v/>
      </c>
      <c r="G81" s="52" t="str">
        <f>IFERROR(_xlfn.IFNA(VLOOKUP(Leistungsübersicht!C81,Detaildaten!$F$8:$I$308,4,0)/VLOOKUP(C81,Detaildaten!$F$8:$X$308,19,0)*VLOOKUP(C81,'Leistungsübersicht - WIP'!$Y$6:$AG$305,9,0)*VLOOKUP(IF(SUM($S$18:$S$323)=0,1,SUM($S$18:$S$323)),Faktoren!$B$8:$C$17,2,0)*IF($D$9=Optionen!$N$4,Leistungsübersicht!$D$11/VLOOKUP(Leistungsübersicht!$D$10,Optionen!$W$3:$X$18,2,0),1),""),0)</f>
        <v/>
      </c>
      <c r="H81" s="63"/>
      <c r="I81" s="63"/>
      <c r="J81" t="str">
        <f>IF(Q81&gt;0,CONCATENATE("Bereits im Paket ",E81," enthalten"),IF(AND(D81="Nein",I81="X"),"Paket fälschlicherweise ausgewählt",IF(AND(H81="X",I81="X"),"Paket und Einzeln zeitgleich ausgewählt",IF(IFERROR(VLOOKUP(C81,Detaildaten!F71:U371,16,0),"")="","",VLOOKUP(C81,Detaildaten!F71:U371,16,0)))))</f>
        <v/>
      </c>
      <c r="N81">
        <f t="shared" si="1"/>
        <v>0</v>
      </c>
      <c r="O81" t="str">
        <f t="shared" si="0"/>
        <v/>
      </c>
      <c r="P81">
        <f t="shared" si="2"/>
        <v>0</v>
      </c>
      <c r="Q81">
        <f t="shared" si="3"/>
        <v>0</v>
      </c>
      <c r="R81" t="str">
        <f>IF(O81="","",COUNTIF($O81:$O$326,O81))</f>
        <v/>
      </c>
      <c r="S81">
        <f t="shared" si="4"/>
        <v>0</v>
      </c>
      <c r="T81">
        <f t="shared" si="5"/>
        <v>0</v>
      </c>
      <c r="U81" t="str">
        <f t="array" ref="U81">IFERROR(INDEX($O$18:$O$323,MATCH(1,COUNTIF($U$17:U80,$O$18:$O$323)+($O$18:$O386&lt;&gt;"")*1,0)),"")</f>
        <v/>
      </c>
      <c r="V81" t="str">
        <f t="shared" si="6"/>
        <v/>
      </c>
    </row>
    <row r="82" spans="2:22" x14ac:dyDescent="0.3">
      <c r="B82" t="str">
        <f>IF('Leistungsübersicht - WIP'!X70="","",'Leistungsübersicht - WIP'!X70)</f>
        <v/>
      </c>
      <c r="C82" t="str">
        <f>IF('Leistungsübersicht - WIP'!Y70="","",'Leistungsübersicht - WIP'!Y70)</f>
        <v/>
      </c>
      <c r="D82" t="str">
        <f>IF('Leistungsübersicht - WIP'!Z70="","",'Leistungsübersicht - WIP'!Z70)</f>
        <v/>
      </c>
      <c r="E82" t="str">
        <f>IF('Leistungsübersicht - WIP'!AA70="","",'Leistungsübersicht - WIP'!AA70)</f>
        <v/>
      </c>
      <c r="F82" s="52" t="str">
        <f>IFERROR(_xlfn.IFNA(VLOOKUP(Leistungsübersicht!C82,Detaildaten!$F$8:$I$308,4,0)/VLOOKUP(C82,Detaildaten!$F$8:$X$308,19,0)*VLOOKUP(C82,'Leistungsübersicht - WIP'!$Y$6:$AG$305,9,0)*Faktoren!$C$2*IF($D$9=Optionen!$N$4,Leistungsübersicht!$D$11/VLOOKUP(Leistungsübersicht!$D$10,Optionen!$W$3:$X$18,2,0),1),""),0)</f>
        <v/>
      </c>
      <c r="G82" s="52" t="str">
        <f>IFERROR(_xlfn.IFNA(VLOOKUP(Leistungsübersicht!C82,Detaildaten!$F$8:$I$308,4,0)/VLOOKUP(C82,Detaildaten!$F$8:$X$308,19,0)*VLOOKUP(C82,'Leistungsübersicht - WIP'!$Y$6:$AG$305,9,0)*VLOOKUP(IF(SUM($S$18:$S$323)=0,1,SUM($S$18:$S$323)),Faktoren!$B$8:$C$17,2,0)*IF($D$9=Optionen!$N$4,Leistungsübersicht!$D$11/VLOOKUP(Leistungsübersicht!$D$10,Optionen!$W$3:$X$18,2,0),1),""),0)</f>
        <v/>
      </c>
      <c r="H82" s="63"/>
      <c r="I82" s="63"/>
      <c r="J82" t="str">
        <f>IF(Q82&gt;0,CONCATENATE("Bereits im Paket ",E82," enthalten"),IF(AND(D82="Nein",I82="X"),"Paket fälschlicherweise ausgewählt",IF(AND(H82="X",I82="X"),"Paket und Einzeln zeitgleich ausgewählt",IF(IFERROR(VLOOKUP(C82,Detaildaten!F72:U372,16,0),"")="","",VLOOKUP(C82,Detaildaten!F72:U372,16,0)))))</f>
        <v/>
      </c>
      <c r="N82">
        <f t="shared" si="1"/>
        <v>0</v>
      </c>
      <c r="O82" t="str">
        <f t="shared" ref="O82:O145" si="7">IF(N82=1,E82,"")</f>
        <v/>
      </c>
      <c r="P82">
        <f t="shared" si="2"/>
        <v>0</v>
      </c>
      <c r="Q82">
        <f t="shared" si="3"/>
        <v>0</v>
      </c>
      <c r="R82" t="str">
        <f>IF(O82="","",COUNTIF($O82:$O$326,O82))</f>
        <v/>
      </c>
      <c r="S82">
        <f t="shared" si="4"/>
        <v>0</v>
      </c>
      <c r="T82">
        <f t="shared" si="5"/>
        <v>0</v>
      </c>
      <c r="U82" t="str">
        <f t="array" ref="U82">IFERROR(INDEX($O$18:$O$323,MATCH(1,COUNTIF($U$17:U81,$O$18:$O$323)+($O$18:$O387&lt;&gt;"")*1,0)),"")</f>
        <v/>
      </c>
      <c r="V82" t="str">
        <f t="shared" si="6"/>
        <v/>
      </c>
    </row>
    <row r="83" spans="2:22" x14ac:dyDescent="0.3">
      <c r="B83" t="str">
        <f>IF('Leistungsübersicht - WIP'!X71="","",'Leistungsübersicht - WIP'!X71)</f>
        <v/>
      </c>
      <c r="C83" t="str">
        <f>IF('Leistungsübersicht - WIP'!Y71="","",'Leistungsübersicht - WIP'!Y71)</f>
        <v/>
      </c>
      <c r="D83" t="str">
        <f>IF('Leistungsübersicht - WIP'!Z71="","",'Leistungsübersicht - WIP'!Z71)</f>
        <v/>
      </c>
      <c r="E83" t="str">
        <f>IF('Leistungsübersicht - WIP'!AA71="","",'Leistungsübersicht - WIP'!AA71)</f>
        <v/>
      </c>
      <c r="F83" s="52" t="str">
        <f>IFERROR(_xlfn.IFNA(VLOOKUP(Leistungsübersicht!C83,Detaildaten!$F$8:$I$308,4,0)/VLOOKUP(C83,Detaildaten!$F$8:$X$308,19,0)*VLOOKUP(C83,'Leistungsübersicht - WIP'!$Y$6:$AG$305,9,0)*Faktoren!$C$2*IF($D$9=Optionen!$N$4,Leistungsübersicht!$D$11/VLOOKUP(Leistungsübersicht!$D$10,Optionen!$W$3:$X$18,2,0),1),""),0)</f>
        <v/>
      </c>
      <c r="G83" s="52" t="str">
        <f>IFERROR(_xlfn.IFNA(VLOOKUP(Leistungsübersicht!C83,Detaildaten!$F$8:$I$308,4,0)/VLOOKUP(C83,Detaildaten!$F$8:$X$308,19,0)*VLOOKUP(C83,'Leistungsübersicht - WIP'!$Y$6:$AG$305,9,0)*VLOOKUP(IF(SUM($S$18:$S$323)=0,1,SUM($S$18:$S$323)),Faktoren!$B$8:$C$17,2,0)*IF($D$9=Optionen!$N$4,Leistungsübersicht!$D$11/VLOOKUP(Leistungsübersicht!$D$10,Optionen!$W$3:$X$18,2,0),1),""),0)</f>
        <v/>
      </c>
      <c r="H83" s="63"/>
      <c r="I83" s="63"/>
      <c r="J83" t="str">
        <f>IF(Q83&gt;0,CONCATENATE("Bereits im Paket ",E83," enthalten"),IF(AND(D83="Nein",I83="X"),"Paket fälschlicherweise ausgewählt",IF(AND(H83="X",I83="X"),"Paket und Einzeln zeitgleich ausgewählt",IF(IFERROR(VLOOKUP(C83,Detaildaten!F73:U373,16,0),"")="","",VLOOKUP(C83,Detaildaten!F73:U373,16,0)))))</f>
        <v/>
      </c>
      <c r="N83">
        <f t="shared" ref="N83:N146" si="8">IF(I83="X",1,0)</f>
        <v>0</v>
      </c>
      <c r="O83" t="str">
        <f t="shared" si="7"/>
        <v/>
      </c>
      <c r="P83">
        <f t="shared" ref="P83:P146" si="9">IF(C83="",0,IF(D83="Nein",0,IF(COUNTIF($O$18:$O$323,E83)&gt;0,1,0)))</f>
        <v>0</v>
      </c>
      <c r="Q83">
        <f t="shared" ref="Q83:Q146" si="10">P83-N83</f>
        <v>0</v>
      </c>
      <c r="R83" t="str">
        <f>IF(O83="","",COUNTIF($O83:$O$326,O83))</f>
        <v/>
      </c>
      <c r="S83">
        <f t="shared" ref="S83:S146" si="11">IF(AND(O83=E83,R83&lt;2),1,0)</f>
        <v>0</v>
      </c>
      <c r="T83">
        <f t="shared" ref="T83:T146" si="12">IF(D83="Nein",IF(H83="X",1,0),IF(I83="X",1,IF(H83="X",1,0)))</f>
        <v>0</v>
      </c>
      <c r="U83" t="str">
        <f t="array" ref="U83">IFERROR(INDEX($O$18:$O$323,MATCH(1,COUNTIF($U$17:U82,$O$18:$O$323)+($O$18:$O388&lt;&gt;"")*1,0)),"")</f>
        <v/>
      </c>
      <c r="V83" t="str">
        <f t="shared" ref="V83:V146" si="13">IF(U83="","",COUNTIF($E$18:$E$323,U83))</f>
        <v/>
      </c>
    </row>
    <row r="84" spans="2:22" x14ac:dyDescent="0.3">
      <c r="B84" t="str">
        <f>IF('Leistungsübersicht - WIP'!X72="","",'Leistungsübersicht - WIP'!X72)</f>
        <v/>
      </c>
      <c r="C84" t="str">
        <f>IF('Leistungsübersicht - WIP'!Y72="","",'Leistungsübersicht - WIP'!Y72)</f>
        <v/>
      </c>
      <c r="D84" t="str">
        <f>IF('Leistungsübersicht - WIP'!Z72="","",'Leistungsübersicht - WIP'!Z72)</f>
        <v/>
      </c>
      <c r="E84" t="str">
        <f>IF('Leistungsübersicht - WIP'!AA72="","",'Leistungsübersicht - WIP'!AA72)</f>
        <v/>
      </c>
      <c r="F84" s="52" t="str">
        <f>IFERROR(_xlfn.IFNA(VLOOKUP(Leistungsübersicht!C84,Detaildaten!$F$8:$I$308,4,0)/VLOOKUP(C84,Detaildaten!$F$8:$X$308,19,0)*VLOOKUP(C84,'Leistungsübersicht - WIP'!$Y$6:$AG$305,9,0)*Faktoren!$C$2*IF($D$9=Optionen!$N$4,Leistungsübersicht!$D$11/VLOOKUP(Leistungsübersicht!$D$10,Optionen!$W$3:$X$18,2,0),1),""),0)</f>
        <v/>
      </c>
      <c r="G84" s="52" t="str">
        <f>IFERROR(_xlfn.IFNA(VLOOKUP(Leistungsübersicht!C84,Detaildaten!$F$8:$I$308,4,0)/VLOOKUP(C84,Detaildaten!$F$8:$X$308,19,0)*VLOOKUP(C84,'Leistungsübersicht - WIP'!$Y$6:$AG$305,9,0)*VLOOKUP(IF(SUM($S$18:$S$323)=0,1,SUM($S$18:$S$323)),Faktoren!$B$8:$C$17,2,0)*IF($D$9=Optionen!$N$4,Leistungsübersicht!$D$11/VLOOKUP(Leistungsübersicht!$D$10,Optionen!$W$3:$X$18,2,0),1),""),0)</f>
        <v/>
      </c>
      <c r="H84" s="63"/>
      <c r="I84" s="63"/>
      <c r="J84" t="str">
        <f>IF(Q84&gt;0,CONCATENATE("Bereits im Paket ",E84," enthalten"),IF(AND(D84="Nein",I84="X"),"Paket fälschlicherweise ausgewählt",IF(AND(H84="X",I84="X"),"Paket und Einzeln zeitgleich ausgewählt",IF(IFERROR(VLOOKUP(C84,Detaildaten!F74:U374,16,0),"")="","",VLOOKUP(C84,Detaildaten!F74:U374,16,0)))))</f>
        <v/>
      </c>
      <c r="N84">
        <f t="shared" si="8"/>
        <v>0</v>
      </c>
      <c r="O84" t="str">
        <f t="shared" si="7"/>
        <v/>
      </c>
      <c r="P84">
        <f t="shared" si="9"/>
        <v>0</v>
      </c>
      <c r="Q84">
        <f t="shared" si="10"/>
        <v>0</v>
      </c>
      <c r="R84" t="str">
        <f>IF(O84="","",COUNTIF($O84:$O$326,O84))</f>
        <v/>
      </c>
      <c r="S84">
        <f t="shared" si="11"/>
        <v>0</v>
      </c>
      <c r="T84">
        <f t="shared" si="12"/>
        <v>0</v>
      </c>
      <c r="U84" t="str">
        <f t="array" ref="U84">IFERROR(INDEX($O$18:$O$323,MATCH(1,COUNTIF($U$17:U83,$O$18:$O$323)+($O$18:$O389&lt;&gt;"")*1,0)),"")</f>
        <v/>
      </c>
      <c r="V84" t="str">
        <f t="shared" si="13"/>
        <v/>
      </c>
    </row>
    <row r="85" spans="2:22" x14ac:dyDescent="0.3">
      <c r="B85" t="str">
        <f>IF('Leistungsübersicht - WIP'!X73="","",'Leistungsübersicht - WIP'!X73)</f>
        <v/>
      </c>
      <c r="C85" t="str">
        <f>IF('Leistungsübersicht - WIP'!Y73="","",'Leistungsübersicht - WIP'!Y73)</f>
        <v/>
      </c>
      <c r="D85" t="str">
        <f>IF('Leistungsübersicht - WIP'!Z73="","",'Leistungsübersicht - WIP'!Z73)</f>
        <v/>
      </c>
      <c r="E85" t="str">
        <f>IF('Leistungsübersicht - WIP'!AA73="","",'Leistungsübersicht - WIP'!AA73)</f>
        <v/>
      </c>
      <c r="F85" s="52" t="str">
        <f>IFERROR(_xlfn.IFNA(VLOOKUP(Leistungsübersicht!C85,Detaildaten!$F$8:$I$308,4,0)/VLOOKUP(C85,Detaildaten!$F$8:$X$308,19,0)*VLOOKUP(C85,'Leistungsübersicht - WIP'!$Y$6:$AG$305,9,0)*Faktoren!$C$2*IF($D$9=Optionen!$N$4,Leistungsübersicht!$D$11/VLOOKUP(Leistungsübersicht!$D$10,Optionen!$W$3:$X$18,2,0),1),""),0)</f>
        <v/>
      </c>
      <c r="G85" s="52" t="str">
        <f>IFERROR(_xlfn.IFNA(VLOOKUP(Leistungsübersicht!C85,Detaildaten!$F$8:$I$308,4,0)/VLOOKUP(C85,Detaildaten!$F$8:$X$308,19,0)*VLOOKUP(C85,'Leistungsübersicht - WIP'!$Y$6:$AG$305,9,0)*VLOOKUP(IF(SUM($S$18:$S$323)=0,1,SUM($S$18:$S$323)),Faktoren!$B$8:$C$17,2,0)*IF($D$9=Optionen!$N$4,Leistungsübersicht!$D$11/VLOOKUP(Leistungsübersicht!$D$10,Optionen!$W$3:$X$18,2,0),1),""),0)</f>
        <v/>
      </c>
      <c r="H85" s="63"/>
      <c r="I85" s="63"/>
      <c r="J85" t="str">
        <f>IF(Q85&gt;0,CONCATENATE("Bereits im Paket ",E85," enthalten"),IF(AND(D85="Nein",I85="X"),"Paket fälschlicherweise ausgewählt",IF(AND(H85="X",I85="X"),"Paket und Einzeln zeitgleich ausgewählt",IF(IFERROR(VLOOKUP(C85,Detaildaten!F75:U375,16,0),"")="","",VLOOKUP(C85,Detaildaten!F75:U375,16,0)))))</f>
        <v/>
      </c>
      <c r="N85">
        <f t="shared" si="8"/>
        <v>0</v>
      </c>
      <c r="O85" t="str">
        <f t="shared" si="7"/>
        <v/>
      </c>
      <c r="P85">
        <f t="shared" si="9"/>
        <v>0</v>
      </c>
      <c r="Q85">
        <f t="shared" si="10"/>
        <v>0</v>
      </c>
      <c r="R85" t="str">
        <f>IF(O85="","",COUNTIF($O85:$O$326,O85))</f>
        <v/>
      </c>
      <c r="S85">
        <f t="shared" si="11"/>
        <v>0</v>
      </c>
      <c r="T85">
        <f t="shared" si="12"/>
        <v>0</v>
      </c>
      <c r="U85" t="str">
        <f t="array" ref="U85">IFERROR(INDEX($O$18:$O$323,MATCH(1,COUNTIF($U$17:U84,$O$18:$O$323)+($O$18:$O390&lt;&gt;"")*1,0)),"")</f>
        <v/>
      </c>
      <c r="V85" t="str">
        <f t="shared" si="13"/>
        <v/>
      </c>
    </row>
    <row r="86" spans="2:22" x14ac:dyDescent="0.3">
      <c r="B86" t="str">
        <f>IF('Leistungsübersicht - WIP'!X74="","",'Leistungsübersicht - WIP'!X74)</f>
        <v/>
      </c>
      <c r="C86" t="str">
        <f>IF('Leistungsübersicht - WIP'!Y74="","",'Leistungsübersicht - WIP'!Y74)</f>
        <v/>
      </c>
      <c r="D86" t="str">
        <f>IF('Leistungsübersicht - WIP'!Z74="","",'Leistungsübersicht - WIP'!Z74)</f>
        <v/>
      </c>
      <c r="E86" t="str">
        <f>IF('Leistungsübersicht - WIP'!AA74="","",'Leistungsübersicht - WIP'!AA74)</f>
        <v/>
      </c>
      <c r="F86" s="52" t="str">
        <f>IFERROR(_xlfn.IFNA(VLOOKUP(Leistungsübersicht!C86,Detaildaten!$F$8:$I$308,4,0)/VLOOKUP(C86,Detaildaten!$F$8:$X$308,19,0)*VLOOKUP(C86,'Leistungsübersicht - WIP'!$Y$6:$AG$305,9,0)*Faktoren!$C$2*IF($D$9=Optionen!$N$4,Leistungsübersicht!$D$11/VLOOKUP(Leistungsübersicht!$D$10,Optionen!$W$3:$X$18,2,0),1),""),0)</f>
        <v/>
      </c>
      <c r="G86" s="52" t="str">
        <f>IFERROR(_xlfn.IFNA(VLOOKUP(Leistungsübersicht!C86,Detaildaten!$F$8:$I$308,4,0)/VLOOKUP(C86,Detaildaten!$F$8:$X$308,19,0)*VLOOKUP(C86,'Leistungsübersicht - WIP'!$Y$6:$AG$305,9,0)*VLOOKUP(IF(SUM($S$18:$S$323)=0,1,SUM($S$18:$S$323)),Faktoren!$B$8:$C$17,2,0)*IF($D$9=Optionen!$N$4,Leistungsübersicht!$D$11/VLOOKUP(Leistungsübersicht!$D$10,Optionen!$W$3:$X$18,2,0),1),""),0)</f>
        <v/>
      </c>
      <c r="H86" s="63"/>
      <c r="I86" s="63"/>
      <c r="J86" t="str">
        <f>IF(Q86&gt;0,CONCATENATE("Bereits im Paket ",E86," enthalten"),IF(AND(D86="Nein",I86="X"),"Paket fälschlicherweise ausgewählt",IF(AND(H86="X",I86="X"),"Paket und Einzeln zeitgleich ausgewählt",IF(IFERROR(VLOOKUP(C86,Detaildaten!F76:U376,16,0),"")="","",VLOOKUP(C86,Detaildaten!F76:U376,16,0)))))</f>
        <v/>
      </c>
      <c r="N86">
        <f t="shared" si="8"/>
        <v>0</v>
      </c>
      <c r="O86" t="str">
        <f t="shared" si="7"/>
        <v/>
      </c>
      <c r="P86">
        <f t="shared" si="9"/>
        <v>0</v>
      </c>
      <c r="Q86">
        <f t="shared" si="10"/>
        <v>0</v>
      </c>
      <c r="R86" t="str">
        <f>IF(O86="","",COUNTIF($O86:$O$326,O86))</f>
        <v/>
      </c>
      <c r="S86">
        <f t="shared" si="11"/>
        <v>0</v>
      </c>
      <c r="T86">
        <f t="shared" si="12"/>
        <v>0</v>
      </c>
      <c r="U86" t="str">
        <f t="array" ref="U86">IFERROR(INDEX($O$18:$O$323,MATCH(1,COUNTIF($U$17:U85,$O$18:$O$323)+($O$18:$O391&lt;&gt;"")*1,0)),"")</f>
        <v/>
      </c>
      <c r="V86" t="str">
        <f t="shared" si="13"/>
        <v/>
      </c>
    </row>
    <row r="87" spans="2:22" x14ac:dyDescent="0.3">
      <c r="B87" t="str">
        <f>IF('Leistungsübersicht - WIP'!X75="","",'Leistungsübersicht - WIP'!X75)</f>
        <v/>
      </c>
      <c r="C87" t="str">
        <f>IF('Leistungsübersicht - WIP'!Y75="","",'Leistungsübersicht - WIP'!Y75)</f>
        <v/>
      </c>
      <c r="D87" t="str">
        <f>IF('Leistungsübersicht - WIP'!Z75="","",'Leistungsübersicht - WIP'!Z75)</f>
        <v/>
      </c>
      <c r="E87" t="str">
        <f>IF('Leistungsübersicht - WIP'!AA75="","",'Leistungsübersicht - WIP'!AA75)</f>
        <v/>
      </c>
      <c r="F87" s="52" t="str">
        <f>IFERROR(_xlfn.IFNA(VLOOKUP(Leistungsübersicht!C87,Detaildaten!$F$8:$I$308,4,0)/VLOOKUP(C87,Detaildaten!$F$8:$X$308,19,0)*VLOOKUP(C87,'Leistungsübersicht - WIP'!$Y$6:$AG$305,9,0)*Faktoren!$C$2*IF($D$9=Optionen!$N$4,Leistungsübersicht!$D$11/VLOOKUP(Leistungsübersicht!$D$10,Optionen!$W$3:$X$18,2,0),1),""),0)</f>
        <v/>
      </c>
      <c r="G87" s="52" t="str">
        <f>IFERROR(_xlfn.IFNA(VLOOKUP(Leistungsübersicht!C87,Detaildaten!$F$8:$I$308,4,0)/VLOOKUP(C87,Detaildaten!$F$8:$X$308,19,0)*VLOOKUP(C87,'Leistungsübersicht - WIP'!$Y$6:$AG$305,9,0)*VLOOKUP(IF(SUM($S$18:$S$323)=0,1,SUM($S$18:$S$323)),Faktoren!$B$8:$C$17,2,0)*IF($D$9=Optionen!$N$4,Leistungsübersicht!$D$11/VLOOKUP(Leistungsübersicht!$D$10,Optionen!$W$3:$X$18,2,0),1),""),0)</f>
        <v/>
      </c>
      <c r="H87" s="63"/>
      <c r="I87" s="63"/>
      <c r="J87" t="str">
        <f>IF(Q87&gt;0,CONCATENATE("Bereits im Paket ",E87," enthalten"),IF(AND(D87="Nein",I87="X"),"Paket fälschlicherweise ausgewählt",IF(AND(H87="X",I87="X"),"Paket und Einzeln zeitgleich ausgewählt",IF(IFERROR(VLOOKUP(C87,Detaildaten!F77:U377,16,0),"")="","",VLOOKUP(C87,Detaildaten!F77:U377,16,0)))))</f>
        <v/>
      </c>
      <c r="N87">
        <f t="shared" si="8"/>
        <v>0</v>
      </c>
      <c r="O87" t="str">
        <f t="shared" si="7"/>
        <v/>
      </c>
      <c r="P87">
        <f t="shared" si="9"/>
        <v>0</v>
      </c>
      <c r="Q87">
        <f t="shared" si="10"/>
        <v>0</v>
      </c>
      <c r="R87" t="str">
        <f>IF(O87="","",COUNTIF($O87:$O$326,O87))</f>
        <v/>
      </c>
      <c r="S87">
        <f t="shared" si="11"/>
        <v>0</v>
      </c>
      <c r="T87">
        <f t="shared" si="12"/>
        <v>0</v>
      </c>
      <c r="U87" t="str">
        <f t="array" ref="U87">IFERROR(INDEX($O$18:$O$323,MATCH(1,COUNTIF($U$17:U86,$O$18:$O$323)+($O$18:$O392&lt;&gt;"")*1,0)),"")</f>
        <v/>
      </c>
      <c r="V87" t="str">
        <f t="shared" si="13"/>
        <v/>
      </c>
    </row>
    <row r="88" spans="2:22" x14ac:dyDescent="0.3">
      <c r="B88" t="str">
        <f>IF('Leistungsübersicht - WIP'!X76="","",'Leistungsübersicht - WIP'!X76)</f>
        <v/>
      </c>
      <c r="C88" t="str">
        <f>IF('Leistungsübersicht - WIP'!Y76="","",'Leistungsübersicht - WIP'!Y76)</f>
        <v/>
      </c>
      <c r="D88" t="str">
        <f>IF('Leistungsübersicht - WIP'!Z76="","",'Leistungsübersicht - WIP'!Z76)</f>
        <v/>
      </c>
      <c r="E88" t="str">
        <f>IF('Leistungsübersicht - WIP'!AA76="","",'Leistungsübersicht - WIP'!AA76)</f>
        <v/>
      </c>
      <c r="F88" s="52" t="str">
        <f>IFERROR(_xlfn.IFNA(VLOOKUP(Leistungsübersicht!C88,Detaildaten!$F$8:$I$308,4,0)/VLOOKUP(C88,Detaildaten!$F$8:$X$308,19,0)*VLOOKUP(C88,'Leistungsübersicht - WIP'!$Y$6:$AG$305,9,0)*Faktoren!$C$2*IF($D$9=Optionen!$N$4,Leistungsübersicht!$D$11/VLOOKUP(Leistungsübersicht!$D$10,Optionen!$W$3:$X$18,2,0),1),""),0)</f>
        <v/>
      </c>
      <c r="G88" s="52" t="str">
        <f>IFERROR(_xlfn.IFNA(VLOOKUP(Leistungsübersicht!C88,Detaildaten!$F$8:$I$308,4,0)/VLOOKUP(C88,Detaildaten!$F$8:$X$308,19,0)*VLOOKUP(C88,'Leistungsübersicht - WIP'!$Y$6:$AG$305,9,0)*VLOOKUP(IF(SUM($S$18:$S$323)=0,1,SUM($S$18:$S$323)),Faktoren!$B$8:$C$17,2,0)*IF($D$9=Optionen!$N$4,Leistungsübersicht!$D$11/VLOOKUP(Leistungsübersicht!$D$10,Optionen!$W$3:$X$18,2,0),1),""),0)</f>
        <v/>
      </c>
      <c r="H88" s="63"/>
      <c r="I88" s="63"/>
      <c r="J88" t="str">
        <f>IF(Q88&gt;0,CONCATENATE("Bereits im Paket ",E88," enthalten"),IF(AND(D88="Nein",I88="X"),"Paket fälschlicherweise ausgewählt",IF(AND(H88="X",I88="X"),"Paket und Einzeln zeitgleich ausgewählt",IF(IFERROR(VLOOKUP(C88,Detaildaten!F78:U378,16,0),"")="","",VLOOKUP(C88,Detaildaten!F78:U378,16,0)))))</f>
        <v/>
      </c>
      <c r="N88">
        <f t="shared" si="8"/>
        <v>0</v>
      </c>
      <c r="O88" t="str">
        <f t="shared" si="7"/>
        <v/>
      </c>
      <c r="P88">
        <f t="shared" si="9"/>
        <v>0</v>
      </c>
      <c r="Q88">
        <f t="shared" si="10"/>
        <v>0</v>
      </c>
      <c r="R88" t="str">
        <f>IF(O88="","",COUNTIF($O88:$O$326,O88))</f>
        <v/>
      </c>
      <c r="S88">
        <f t="shared" si="11"/>
        <v>0</v>
      </c>
      <c r="T88">
        <f t="shared" si="12"/>
        <v>0</v>
      </c>
      <c r="U88" t="str">
        <f t="array" ref="U88">IFERROR(INDEX($O$18:$O$323,MATCH(1,COUNTIF($U$17:U87,$O$18:$O$323)+($O$18:$O393&lt;&gt;"")*1,0)),"")</f>
        <v/>
      </c>
      <c r="V88" t="str">
        <f t="shared" si="13"/>
        <v/>
      </c>
    </row>
    <row r="89" spans="2:22" x14ac:dyDescent="0.3">
      <c r="B89" t="str">
        <f>IF('Leistungsübersicht - WIP'!X77="","",'Leistungsübersicht - WIP'!X77)</f>
        <v/>
      </c>
      <c r="C89" t="str">
        <f>IF('Leistungsübersicht - WIP'!Y77="","",'Leistungsübersicht - WIP'!Y77)</f>
        <v/>
      </c>
      <c r="D89" t="str">
        <f>IF('Leistungsübersicht - WIP'!Z77="","",'Leistungsübersicht - WIP'!Z77)</f>
        <v/>
      </c>
      <c r="E89" t="str">
        <f>IF('Leistungsübersicht - WIP'!AA77="","",'Leistungsübersicht - WIP'!AA77)</f>
        <v/>
      </c>
      <c r="F89" s="52" t="str">
        <f>IFERROR(_xlfn.IFNA(VLOOKUP(Leistungsübersicht!C89,Detaildaten!$F$8:$I$308,4,0)/VLOOKUP(C89,Detaildaten!$F$8:$X$308,19,0)*VLOOKUP(C89,'Leistungsübersicht - WIP'!$Y$6:$AG$305,9,0)*Faktoren!$C$2*IF($D$9=Optionen!$N$4,Leistungsübersicht!$D$11/VLOOKUP(Leistungsübersicht!$D$10,Optionen!$W$3:$X$18,2,0),1),""),0)</f>
        <v/>
      </c>
      <c r="G89" s="52" t="str">
        <f>IFERROR(_xlfn.IFNA(VLOOKUP(Leistungsübersicht!C89,Detaildaten!$F$8:$I$308,4,0)/VLOOKUP(C89,Detaildaten!$F$8:$X$308,19,0)*VLOOKUP(C89,'Leistungsübersicht - WIP'!$Y$6:$AG$305,9,0)*VLOOKUP(IF(SUM($S$18:$S$323)=0,1,SUM($S$18:$S$323)),Faktoren!$B$8:$C$17,2,0)*IF($D$9=Optionen!$N$4,Leistungsübersicht!$D$11/VLOOKUP(Leistungsübersicht!$D$10,Optionen!$W$3:$X$18,2,0),1),""),0)</f>
        <v/>
      </c>
      <c r="H89" s="63"/>
      <c r="I89" s="63"/>
      <c r="J89" t="str">
        <f>IF(Q89&gt;0,CONCATENATE("Bereits im Paket ",E89," enthalten"),IF(AND(D89="Nein",I89="X"),"Paket fälschlicherweise ausgewählt",IF(AND(H89="X",I89="X"),"Paket und Einzeln zeitgleich ausgewählt",IF(IFERROR(VLOOKUP(C89,Detaildaten!F79:U379,16,0),"")="","",VLOOKUP(C89,Detaildaten!F79:U379,16,0)))))</f>
        <v/>
      </c>
      <c r="N89">
        <f t="shared" si="8"/>
        <v>0</v>
      </c>
      <c r="O89" t="str">
        <f t="shared" si="7"/>
        <v/>
      </c>
      <c r="P89">
        <f t="shared" si="9"/>
        <v>0</v>
      </c>
      <c r="Q89">
        <f t="shared" si="10"/>
        <v>0</v>
      </c>
      <c r="R89" t="str">
        <f>IF(O89="","",COUNTIF($O89:$O$326,O89))</f>
        <v/>
      </c>
      <c r="S89">
        <f t="shared" si="11"/>
        <v>0</v>
      </c>
      <c r="T89">
        <f t="shared" si="12"/>
        <v>0</v>
      </c>
      <c r="U89" t="str">
        <f t="array" ref="U89">IFERROR(INDEX($O$18:$O$323,MATCH(1,COUNTIF($U$17:U88,$O$18:$O$323)+($O$18:$O394&lt;&gt;"")*1,0)),"")</f>
        <v/>
      </c>
      <c r="V89" t="str">
        <f t="shared" si="13"/>
        <v/>
      </c>
    </row>
    <row r="90" spans="2:22" x14ac:dyDescent="0.3">
      <c r="B90" t="str">
        <f>IF('Leistungsübersicht - WIP'!X78="","",'Leistungsübersicht - WIP'!X78)</f>
        <v/>
      </c>
      <c r="C90" t="str">
        <f>IF('Leistungsübersicht - WIP'!Y78="","",'Leistungsübersicht - WIP'!Y78)</f>
        <v/>
      </c>
      <c r="D90" t="str">
        <f>IF('Leistungsübersicht - WIP'!Z78="","",'Leistungsübersicht - WIP'!Z78)</f>
        <v/>
      </c>
      <c r="E90" t="str">
        <f>IF('Leistungsübersicht - WIP'!AA78="","",'Leistungsübersicht - WIP'!AA78)</f>
        <v/>
      </c>
      <c r="F90" s="52" t="str">
        <f>IFERROR(_xlfn.IFNA(VLOOKUP(Leistungsübersicht!C90,Detaildaten!$F$8:$I$308,4,0)/VLOOKUP(C90,Detaildaten!$F$8:$X$308,19,0)*VLOOKUP(C90,'Leistungsübersicht - WIP'!$Y$6:$AG$305,9,0)*Faktoren!$C$2*IF($D$9=Optionen!$N$4,Leistungsübersicht!$D$11/VLOOKUP(Leistungsübersicht!$D$10,Optionen!$W$3:$X$18,2,0),1),""),0)</f>
        <v/>
      </c>
      <c r="G90" s="52" t="str">
        <f>IFERROR(_xlfn.IFNA(VLOOKUP(Leistungsübersicht!C90,Detaildaten!$F$8:$I$308,4,0)/VLOOKUP(C90,Detaildaten!$F$8:$X$308,19,0)*VLOOKUP(C90,'Leistungsübersicht - WIP'!$Y$6:$AG$305,9,0)*VLOOKUP(IF(SUM($S$18:$S$323)=0,1,SUM($S$18:$S$323)),Faktoren!$B$8:$C$17,2,0)*IF($D$9=Optionen!$N$4,Leistungsübersicht!$D$11/VLOOKUP(Leistungsübersicht!$D$10,Optionen!$W$3:$X$18,2,0),1),""),0)</f>
        <v/>
      </c>
      <c r="H90" s="63"/>
      <c r="I90" s="63"/>
      <c r="J90" t="str">
        <f>IF(Q90&gt;0,CONCATENATE("Bereits im Paket ",E90," enthalten"),IF(AND(D90="Nein",I90="X"),"Paket fälschlicherweise ausgewählt",IF(AND(H90="X",I90="X"),"Paket und Einzeln zeitgleich ausgewählt",IF(IFERROR(VLOOKUP(C90,Detaildaten!F80:U380,16,0),"")="","",VLOOKUP(C90,Detaildaten!F80:U380,16,0)))))</f>
        <v/>
      </c>
      <c r="N90">
        <f t="shared" si="8"/>
        <v>0</v>
      </c>
      <c r="O90" t="str">
        <f t="shared" si="7"/>
        <v/>
      </c>
      <c r="P90">
        <f t="shared" si="9"/>
        <v>0</v>
      </c>
      <c r="Q90">
        <f t="shared" si="10"/>
        <v>0</v>
      </c>
      <c r="R90" t="str">
        <f>IF(O90="","",COUNTIF($O90:$O$326,O90))</f>
        <v/>
      </c>
      <c r="S90">
        <f t="shared" si="11"/>
        <v>0</v>
      </c>
      <c r="T90">
        <f t="shared" si="12"/>
        <v>0</v>
      </c>
      <c r="U90" t="str">
        <f t="array" ref="U90">IFERROR(INDEX($O$18:$O$323,MATCH(1,COUNTIF($U$17:U89,$O$18:$O$323)+($O$18:$O395&lt;&gt;"")*1,0)),"")</f>
        <v/>
      </c>
      <c r="V90" t="str">
        <f t="shared" si="13"/>
        <v/>
      </c>
    </row>
    <row r="91" spans="2:22" x14ac:dyDescent="0.3">
      <c r="B91" t="str">
        <f>IF('Leistungsübersicht - WIP'!X79="","",'Leistungsübersicht - WIP'!X79)</f>
        <v/>
      </c>
      <c r="C91" t="str">
        <f>IF('Leistungsübersicht - WIP'!Y79="","",'Leistungsübersicht - WIP'!Y79)</f>
        <v/>
      </c>
      <c r="D91" t="str">
        <f>IF('Leistungsübersicht - WIP'!Z79="","",'Leistungsübersicht - WIP'!Z79)</f>
        <v/>
      </c>
      <c r="E91" t="str">
        <f>IF('Leistungsübersicht - WIP'!AA79="","",'Leistungsübersicht - WIP'!AA79)</f>
        <v/>
      </c>
      <c r="F91" s="52" t="str">
        <f>IFERROR(_xlfn.IFNA(VLOOKUP(Leistungsübersicht!C91,Detaildaten!$F$8:$I$308,4,0)/VLOOKUP(C91,Detaildaten!$F$8:$X$308,19,0)*VLOOKUP(C91,'Leistungsübersicht - WIP'!$Y$6:$AG$305,9,0)*Faktoren!$C$2*IF($D$9=Optionen!$N$4,Leistungsübersicht!$D$11/VLOOKUP(Leistungsübersicht!$D$10,Optionen!$W$3:$X$18,2,0),1),""),0)</f>
        <v/>
      </c>
      <c r="G91" s="52" t="str">
        <f>IFERROR(_xlfn.IFNA(VLOOKUP(Leistungsübersicht!C91,Detaildaten!$F$8:$I$308,4,0)/VLOOKUP(C91,Detaildaten!$F$8:$X$308,19,0)*VLOOKUP(C91,'Leistungsübersicht - WIP'!$Y$6:$AG$305,9,0)*VLOOKUP(IF(SUM($S$18:$S$323)=0,1,SUM($S$18:$S$323)),Faktoren!$B$8:$C$17,2,0)*IF($D$9=Optionen!$N$4,Leistungsübersicht!$D$11/VLOOKUP(Leistungsübersicht!$D$10,Optionen!$W$3:$X$18,2,0),1),""),0)</f>
        <v/>
      </c>
      <c r="H91" s="63"/>
      <c r="I91" s="63"/>
      <c r="J91" t="str">
        <f>IF(Q91&gt;0,CONCATENATE("Bereits im Paket ",E91," enthalten"),IF(AND(D91="Nein",I91="X"),"Paket fälschlicherweise ausgewählt",IF(AND(H91="X",I91="X"),"Paket und Einzeln zeitgleich ausgewählt",IF(IFERROR(VLOOKUP(C91,Detaildaten!F81:U381,16,0),"")="","",VLOOKUP(C91,Detaildaten!F81:U381,16,0)))))</f>
        <v/>
      </c>
      <c r="N91">
        <f t="shared" si="8"/>
        <v>0</v>
      </c>
      <c r="O91" t="str">
        <f t="shared" si="7"/>
        <v/>
      </c>
      <c r="P91">
        <f t="shared" si="9"/>
        <v>0</v>
      </c>
      <c r="Q91">
        <f t="shared" si="10"/>
        <v>0</v>
      </c>
      <c r="R91" t="str">
        <f>IF(O91="","",COUNTIF($O91:$O$326,O91))</f>
        <v/>
      </c>
      <c r="S91">
        <f t="shared" si="11"/>
        <v>0</v>
      </c>
      <c r="T91">
        <f t="shared" si="12"/>
        <v>0</v>
      </c>
      <c r="U91" t="str">
        <f t="array" ref="U91">IFERROR(INDEX($O$18:$O$323,MATCH(1,COUNTIF($U$17:U90,$O$18:$O$323)+($O$18:$O396&lt;&gt;"")*1,0)),"")</f>
        <v/>
      </c>
      <c r="V91" t="str">
        <f t="shared" si="13"/>
        <v/>
      </c>
    </row>
    <row r="92" spans="2:22" x14ac:dyDescent="0.3">
      <c r="B92" t="str">
        <f>IF('Leistungsübersicht - WIP'!X80="","",'Leistungsübersicht - WIP'!X80)</f>
        <v/>
      </c>
      <c r="C92" t="str">
        <f>IF('Leistungsübersicht - WIP'!Y80="","",'Leistungsübersicht - WIP'!Y80)</f>
        <v/>
      </c>
      <c r="D92" t="str">
        <f>IF('Leistungsübersicht - WIP'!Z80="","",'Leistungsübersicht - WIP'!Z80)</f>
        <v/>
      </c>
      <c r="E92" t="str">
        <f>IF('Leistungsübersicht - WIP'!AA80="","",'Leistungsübersicht - WIP'!AA80)</f>
        <v/>
      </c>
      <c r="F92" s="52" t="str">
        <f>IFERROR(_xlfn.IFNA(VLOOKUP(Leistungsübersicht!C92,Detaildaten!$F$8:$I$308,4,0)/VLOOKUP(C92,Detaildaten!$F$8:$X$308,19,0)*VLOOKUP(C92,'Leistungsübersicht - WIP'!$Y$6:$AG$305,9,0)*Faktoren!$C$2*IF($D$9=Optionen!$N$4,Leistungsübersicht!$D$11/VLOOKUP(Leistungsübersicht!$D$10,Optionen!$W$3:$X$18,2,0),1),""),0)</f>
        <v/>
      </c>
      <c r="G92" s="52" t="str">
        <f>IFERROR(_xlfn.IFNA(VLOOKUP(Leistungsübersicht!C92,Detaildaten!$F$8:$I$308,4,0)/VLOOKUP(C92,Detaildaten!$F$8:$X$308,19,0)*VLOOKUP(C92,'Leistungsübersicht - WIP'!$Y$6:$AG$305,9,0)*VLOOKUP(IF(SUM($S$18:$S$323)=0,1,SUM($S$18:$S$323)),Faktoren!$B$8:$C$17,2,0)*IF($D$9=Optionen!$N$4,Leistungsübersicht!$D$11/VLOOKUP(Leistungsübersicht!$D$10,Optionen!$W$3:$X$18,2,0),1),""),0)</f>
        <v/>
      </c>
      <c r="H92" s="63"/>
      <c r="I92" s="63"/>
      <c r="J92" t="str">
        <f>IF(Q92&gt;0,CONCATENATE("Bereits im Paket ",E92," enthalten"),IF(AND(D92="Nein",I92="X"),"Paket fälschlicherweise ausgewählt",IF(AND(H92="X",I92="X"),"Paket und Einzeln zeitgleich ausgewählt",IF(IFERROR(VLOOKUP(C92,Detaildaten!F82:U382,16,0),"")="","",VLOOKUP(C92,Detaildaten!F82:U382,16,0)))))</f>
        <v/>
      </c>
      <c r="N92">
        <f t="shared" si="8"/>
        <v>0</v>
      </c>
      <c r="O92" t="str">
        <f t="shared" si="7"/>
        <v/>
      </c>
      <c r="P92">
        <f t="shared" si="9"/>
        <v>0</v>
      </c>
      <c r="Q92">
        <f t="shared" si="10"/>
        <v>0</v>
      </c>
      <c r="R92" t="str">
        <f>IF(O92="","",COUNTIF($O92:$O$326,O92))</f>
        <v/>
      </c>
      <c r="S92">
        <f t="shared" si="11"/>
        <v>0</v>
      </c>
      <c r="T92">
        <f t="shared" si="12"/>
        <v>0</v>
      </c>
      <c r="U92" t="str">
        <f t="array" ref="U92">IFERROR(INDEX($O$18:$O$323,MATCH(1,COUNTIF($U$17:U91,$O$18:$O$323)+($O$18:$O397&lt;&gt;"")*1,0)),"")</f>
        <v/>
      </c>
      <c r="V92" t="str">
        <f t="shared" si="13"/>
        <v/>
      </c>
    </row>
    <row r="93" spans="2:22" x14ac:dyDescent="0.3">
      <c r="B93" t="str">
        <f>IF('Leistungsübersicht - WIP'!X81="","",'Leistungsübersicht - WIP'!X81)</f>
        <v/>
      </c>
      <c r="C93" t="str">
        <f>IF('Leistungsübersicht - WIP'!Y81="","",'Leistungsübersicht - WIP'!Y81)</f>
        <v/>
      </c>
      <c r="D93" t="str">
        <f>IF('Leistungsübersicht - WIP'!Z81="","",'Leistungsübersicht - WIP'!Z81)</f>
        <v/>
      </c>
      <c r="E93" t="str">
        <f>IF('Leistungsübersicht - WIP'!AA81="","",'Leistungsübersicht - WIP'!AA81)</f>
        <v/>
      </c>
      <c r="F93" s="52" t="str">
        <f>IFERROR(_xlfn.IFNA(VLOOKUP(Leistungsübersicht!C93,Detaildaten!$F$8:$I$308,4,0)/VLOOKUP(C93,Detaildaten!$F$8:$X$308,19,0)*VLOOKUP(C93,'Leistungsübersicht - WIP'!$Y$6:$AG$305,9,0)*Faktoren!$C$2*IF($D$9=Optionen!$N$4,Leistungsübersicht!$D$11/VLOOKUP(Leistungsübersicht!$D$10,Optionen!$W$3:$X$18,2,0),1),""),0)</f>
        <v/>
      </c>
      <c r="G93" s="52" t="str">
        <f>IFERROR(_xlfn.IFNA(VLOOKUP(Leistungsübersicht!C93,Detaildaten!$F$8:$I$308,4,0)/VLOOKUP(C93,Detaildaten!$F$8:$X$308,19,0)*VLOOKUP(C93,'Leistungsübersicht - WIP'!$Y$6:$AG$305,9,0)*VLOOKUP(IF(SUM($S$18:$S$323)=0,1,SUM($S$18:$S$323)),Faktoren!$B$8:$C$17,2,0)*IF($D$9=Optionen!$N$4,Leistungsübersicht!$D$11/VLOOKUP(Leistungsübersicht!$D$10,Optionen!$W$3:$X$18,2,0),1),""),0)</f>
        <v/>
      </c>
      <c r="H93" s="63"/>
      <c r="I93" s="63"/>
      <c r="J93" t="str">
        <f>IF(Q93&gt;0,CONCATENATE("Bereits im Paket ",E93," enthalten"),IF(AND(D93="Nein",I93="X"),"Paket fälschlicherweise ausgewählt",IF(AND(H93="X",I93="X"),"Paket und Einzeln zeitgleich ausgewählt",IF(IFERROR(VLOOKUP(C93,Detaildaten!F83:U383,16,0),"")="","",VLOOKUP(C93,Detaildaten!F83:U383,16,0)))))</f>
        <v/>
      </c>
      <c r="N93">
        <f t="shared" si="8"/>
        <v>0</v>
      </c>
      <c r="O93" t="str">
        <f t="shared" si="7"/>
        <v/>
      </c>
      <c r="P93">
        <f t="shared" si="9"/>
        <v>0</v>
      </c>
      <c r="Q93">
        <f t="shared" si="10"/>
        <v>0</v>
      </c>
      <c r="R93" t="str">
        <f>IF(O93="","",COUNTIF($O93:$O$326,O93))</f>
        <v/>
      </c>
      <c r="S93">
        <f t="shared" si="11"/>
        <v>0</v>
      </c>
      <c r="T93">
        <f t="shared" si="12"/>
        <v>0</v>
      </c>
      <c r="U93" t="str">
        <f t="array" ref="U93">IFERROR(INDEX($O$18:$O$323,MATCH(1,COUNTIF($U$17:U92,$O$18:$O$323)+($O$18:$O398&lt;&gt;"")*1,0)),"")</f>
        <v/>
      </c>
      <c r="V93" t="str">
        <f t="shared" si="13"/>
        <v/>
      </c>
    </row>
    <row r="94" spans="2:22" x14ac:dyDescent="0.3">
      <c r="B94" t="str">
        <f>IF('Leistungsübersicht - WIP'!X82="","",'Leistungsübersicht - WIP'!X82)</f>
        <v/>
      </c>
      <c r="C94" t="str">
        <f>IF('Leistungsübersicht - WIP'!Y82="","",'Leistungsübersicht - WIP'!Y82)</f>
        <v/>
      </c>
      <c r="D94" t="str">
        <f>IF('Leistungsübersicht - WIP'!Z82="","",'Leistungsübersicht - WIP'!Z82)</f>
        <v/>
      </c>
      <c r="E94" t="str">
        <f>IF('Leistungsübersicht - WIP'!AA82="","",'Leistungsübersicht - WIP'!AA82)</f>
        <v/>
      </c>
      <c r="F94" s="52" t="str">
        <f>IFERROR(_xlfn.IFNA(VLOOKUP(Leistungsübersicht!C94,Detaildaten!$F$8:$I$308,4,0)/VLOOKUP(C94,Detaildaten!$F$8:$X$308,19,0)*VLOOKUP(C94,'Leistungsübersicht - WIP'!$Y$6:$AG$305,9,0)*Faktoren!$C$2*IF($D$9=Optionen!$N$4,Leistungsübersicht!$D$11/VLOOKUP(Leistungsübersicht!$D$10,Optionen!$W$3:$X$18,2,0),1),""),0)</f>
        <v/>
      </c>
      <c r="G94" s="52" t="str">
        <f>IFERROR(_xlfn.IFNA(VLOOKUP(Leistungsübersicht!C94,Detaildaten!$F$8:$I$308,4,0)/VLOOKUP(C94,Detaildaten!$F$8:$X$308,19,0)*VLOOKUP(C94,'Leistungsübersicht - WIP'!$Y$6:$AG$305,9,0)*VLOOKUP(IF(SUM($S$18:$S$323)=0,1,SUM($S$18:$S$323)),Faktoren!$B$8:$C$17,2,0)*IF($D$9=Optionen!$N$4,Leistungsübersicht!$D$11/VLOOKUP(Leistungsübersicht!$D$10,Optionen!$W$3:$X$18,2,0),1),""),0)</f>
        <v/>
      </c>
      <c r="H94" s="63"/>
      <c r="I94" s="63"/>
      <c r="J94" t="str">
        <f>IF(Q94&gt;0,CONCATENATE("Bereits im Paket ",E94," enthalten"),IF(AND(D94="Nein",I94="X"),"Paket fälschlicherweise ausgewählt",IF(AND(H94="X",I94="X"),"Paket und Einzeln zeitgleich ausgewählt",IF(IFERROR(VLOOKUP(C94,Detaildaten!F84:U384,16,0),"")="","",VLOOKUP(C94,Detaildaten!F84:U384,16,0)))))</f>
        <v/>
      </c>
      <c r="N94">
        <f t="shared" si="8"/>
        <v>0</v>
      </c>
      <c r="O94" t="str">
        <f t="shared" si="7"/>
        <v/>
      </c>
      <c r="P94">
        <f t="shared" si="9"/>
        <v>0</v>
      </c>
      <c r="Q94">
        <f t="shared" si="10"/>
        <v>0</v>
      </c>
      <c r="R94" t="str">
        <f>IF(O94="","",COUNTIF($O94:$O$326,O94))</f>
        <v/>
      </c>
      <c r="S94">
        <f t="shared" si="11"/>
        <v>0</v>
      </c>
      <c r="T94">
        <f t="shared" si="12"/>
        <v>0</v>
      </c>
      <c r="U94" t="str">
        <f t="array" ref="U94">IFERROR(INDEX($O$18:$O$323,MATCH(1,COUNTIF($U$17:U93,$O$18:$O$323)+($O$18:$O399&lt;&gt;"")*1,0)),"")</f>
        <v/>
      </c>
      <c r="V94" t="str">
        <f t="shared" si="13"/>
        <v/>
      </c>
    </row>
    <row r="95" spans="2:22" x14ac:dyDescent="0.3">
      <c r="B95" t="str">
        <f>IF('Leistungsübersicht - WIP'!X83="","",'Leistungsübersicht - WIP'!X83)</f>
        <v/>
      </c>
      <c r="C95" t="str">
        <f>IF('Leistungsübersicht - WIP'!Y83="","",'Leistungsübersicht - WIP'!Y83)</f>
        <v/>
      </c>
      <c r="D95" t="str">
        <f>IF('Leistungsübersicht - WIP'!Z83="","",'Leistungsübersicht - WIP'!Z83)</f>
        <v/>
      </c>
      <c r="E95" t="str">
        <f>IF('Leistungsübersicht - WIP'!AA83="","",'Leistungsübersicht - WIP'!AA83)</f>
        <v/>
      </c>
      <c r="F95" s="52" t="str">
        <f>IFERROR(_xlfn.IFNA(VLOOKUP(Leistungsübersicht!C95,Detaildaten!$F$8:$I$308,4,0)/VLOOKUP(C95,Detaildaten!$F$8:$X$308,19,0)*VLOOKUP(C95,'Leistungsübersicht - WIP'!$Y$6:$AG$305,9,0)*Faktoren!$C$2*IF($D$9=Optionen!$N$4,Leistungsübersicht!$D$11/VLOOKUP(Leistungsübersicht!$D$10,Optionen!$W$3:$X$18,2,0),1),""),0)</f>
        <v/>
      </c>
      <c r="G95" s="52" t="str">
        <f>IFERROR(_xlfn.IFNA(VLOOKUP(Leistungsübersicht!C95,Detaildaten!$F$8:$I$308,4,0)/VLOOKUP(C95,Detaildaten!$F$8:$X$308,19,0)*VLOOKUP(C95,'Leistungsübersicht - WIP'!$Y$6:$AG$305,9,0)*VLOOKUP(IF(SUM($S$18:$S$323)=0,1,SUM($S$18:$S$323)),Faktoren!$B$8:$C$17,2,0)*IF($D$9=Optionen!$N$4,Leistungsübersicht!$D$11/VLOOKUP(Leistungsübersicht!$D$10,Optionen!$W$3:$X$18,2,0),1),""),0)</f>
        <v/>
      </c>
      <c r="H95" s="63"/>
      <c r="I95" s="63"/>
      <c r="J95" t="str">
        <f>IF(Q95&gt;0,CONCATENATE("Bereits im Paket ",E95," enthalten"),IF(AND(D95="Nein",I95="X"),"Paket fälschlicherweise ausgewählt",IF(AND(H95="X",I95="X"),"Paket und Einzeln zeitgleich ausgewählt",IF(IFERROR(VLOOKUP(C95,Detaildaten!F85:U385,16,0),"")="","",VLOOKUP(C95,Detaildaten!F85:U385,16,0)))))</f>
        <v/>
      </c>
      <c r="N95">
        <f t="shared" si="8"/>
        <v>0</v>
      </c>
      <c r="O95" t="str">
        <f t="shared" si="7"/>
        <v/>
      </c>
      <c r="P95">
        <f t="shared" si="9"/>
        <v>0</v>
      </c>
      <c r="Q95">
        <f t="shared" si="10"/>
        <v>0</v>
      </c>
      <c r="R95" t="str">
        <f>IF(O95="","",COUNTIF($O95:$O$326,O95))</f>
        <v/>
      </c>
      <c r="S95">
        <f t="shared" si="11"/>
        <v>0</v>
      </c>
      <c r="T95">
        <f t="shared" si="12"/>
        <v>0</v>
      </c>
      <c r="U95" t="str">
        <f t="array" ref="U95">IFERROR(INDEX($O$18:$O$323,MATCH(1,COUNTIF($U$17:U94,$O$18:$O$323)+($O$18:$O400&lt;&gt;"")*1,0)),"")</f>
        <v/>
      </c>
      <c r="V95" t="str">
        <f t="shared" si="13"/>
        <v/>
      </c>
    </row>
    <row r="96" spans="2:22" x14ac:dyDescent="0.3">
      <c r="B96" t="str">
        <f>IF('Leistungsübersicht - WIP'!X84="","",'Leistungsübersicht - WIP'!X84)</f>
        <v/>
      </c>
      <c r="C96" t="str">
        <f>IF('Leistungsübersicht - WIP'!Y84="","",'Leistungsübersicht - WIP'!Y84)</f>
        <v/>
      </c>
      <c r="D96" t="str">
        <f>IF('Leistungsübersicht - WIP'!Z84="","",'Leistungsübersicht - WIP'!Z84)</f>
        <v/>
      </c>
      <c r="E96" t="str">
        <f>IF('Leistungsübersicht - WIP'!AA84="","",'Leistungsübersicht - WIP'!AA84)</f>
        <v/>
      </c>
      <c r="F96" s="52" t="str">
        <f>IFERROR(_xlfn.IFNA(VLOOKUP(Leistungsübersicht!C96,Detaildaten!$F$8:$I$308,4,0)/VLOOKUP(C96,Detaildaten!$F$8:$X$308,19,0)*VLOOKUP(C96,'Leistungsübersicht - WIP'!$Y$6:$AG$305,9,0)*Faktoren!$C$2*IF($D$9=Optionen!$N$4,Leistungsübersicht!$D$11/VLOOKUP(Leistungsübersicht!$D$10,Optionen!$W$3:$X$18,2,0),1),""),0)</f>
        <v/>
      </c>
      <c r="G96" s="52" t="str">
        <f>IFERROR(_xlfn.IFNA(VLOOKUP(Leistungsübersicht!C96,Detaildaten!$F$8:$I$308,4,0)/VLOOKUP(C96,Detaildaten!$F$8:$X$308,19,0)*VLOOKUP(C96,'Leistungsübersicht - WIP'!$Y$6:$AG$305,9,0)*VLOOKUP(IF(SUM($S$18:$S$323)=0,1,SUM($S$18:$S$323)),Faktoren!$B$8:$C$17,2,0)*IF($D$9=Optionen!$N$4,Leistungsübersicht!$D$11/VLOOKUP(Leistungsübersicht!$D$10,Optionen!$W$3:$X$18,2,0),1),""),0)</f>
        <v/>
      </c>
      <c r="H96" s="63"/>
      <c r="I96" s="63"/>
      <c r="J96" t="str">
        <f>IF(Q96&gt;0,CONCATENATE("Bereits im Paket ",E96," enthalten"),IF(AND(D96="Nein",I96="X"),"Paket fälschlicherweise ausgewählt",IF(AND(H96="X",I96="X"),"Paket und Einzeln zeitgleich ausgewählt",IF(IFERROR(VLOOKUP(C96,Detaildaten!F86:U386,16,0),"")="","",VLOOKUP(C96,Detaildaten!F86:U386,16,0)))))</f>
        <v/>
      </c>
      <c r="N96">
        <f t="shared" si="8"/>
        <v>0</v>
      </c>
      <c r="O96" t="str">
        <f t="shared" si="7"/>
        <v/>
      </c>
      <c r="P96">
        <f t="shared" si="9"/>
        <v>0</v>
      </c>
      <c r="Q96">
        <f t="shared" si="10"/>
        <v>0</v>
      </c>
      <c r="R96" t="str">
        <f>IF(O96="","",COUNTIF($O96:$O$326,O96))</f>
        <v/>
      </c>
      <c r="S96">
        <f t="shared" si="11"/>
        <v>0</v>
      </c>
      <c r="T96">
        <f t="shared" si="12"/>
        <v>0</v>
      </c>
      <c r="U96" t="str">
        <f t="array" ref="U96">IFERROR(INDEX($O$18:$O$323,MATCH(1,COUNTIF($U$17:U95,$O$18:$O$323)+($O$18:$O401&lt;&gt;"")*1,0)),"")</f>
        <v/>
      </c>
      <c r="V96" t="str">
        <f t="shared" si="13"/>
        <v/>
      </c>
    </row>
    <row r="97" spans="2:22" x14ac:dyDescent="0.3">
      <c r="B97" t="str">
        <f>IF('Leistungsübersicht - WIP'!X85="","",'Leistungsübersicht - WIP'!X85)</f>
        <v/>
      </c>
      <c r="C97" t="str">
        <f>IF('Leistungsübersicht - WIP'!Y85="","",'Leistungsübersicht - WIP'!Y85)</f>
        <v/>
      </c>
      <c r="D97" t="str">
        <f>IF('Leistungsübersicht - WIP'!Z85="","",'Leistungsübersicht - WIP'!Z85)</f>
        <v/>
      </c>
      <c r="E97" t="str">
        <f>IF('Leistungsübersicht - WIP'!AA85="","",'Leistungsübersicht - WIP'!AA85)</f>
        <v/>
      </c>
      <c r="F97" s="52" t="str">
        <f>IFERROR(_xlfn.IFNA(VLOOKUP(Leistungsübersicht!C97,Detaildaten!$F$8:$I$308,4,0)/VLOOKUP(C97,Detaildaten!$F$8:$X$308,19,0)*VLOOKUP(C97,'Leistungsübersicht - WIP'!$Y$6:$AG$305,9,0)*Faktoren!$C$2*IF($D$9=Optionen!$N$4,Leistungsübersicht!$D$11/VLOOKUP(Leistungsübersicht!$D$10,Optionen!$W$3:$X$18,2,0),1),""),0)</f>
        <v/>
      </c>
      <c r="G97" s="52" t="str">
        <f>IFERROR(_xlfn.IFNA(VLOOKUP(Leistungsübersicht!C97,Detaildaten!$F$8:$I$308,4,0)/VLOOKUP(C97,Detaildaten!$F$8:$X$308,19,0)*VLOOKUP(C97,'Leistungsübersicht - WIP'!$Y$6:$AG$305,9,0)*VLOOKUP(IF(SUM($S$18:$S$323)=0,1,SUM($S$18:$S$323)),Faktoren!$B$8:$C$17,2,0)*IF($D$9=Optionen!$N$4,Leistungsübersicht!$D$11/VLOOKUP(Leistungsübersicht!$D$10,Optionen!$W$3:$X$18,2,0),1),""),0)</f>
        <v/>
      </c>
      <c r="H97" s="63"/>
      <c r="I97" s="63"/>
      <c r="J97" t="str">
        <f>IF(Q97&gt;0,CONCATENATE("Bereits im Paket ",E97," enthalten"),IF(AND(D97="Nein",I97="X"),"Paket fälschlicherweise ausgewählt",IF(AND(H97="X",I97="X"),"Paket und Einzeln zeitgleich ausgewählt",IF(IFERROR(VLOOKUP(C97,Detaildaten!F87:U387,16,0),"")="","",VLOOKUP(C97,Detaildaten!F87:U387,16,0)))))</f>
        <v/>
      </c>
      <c r="N97">
        <f t="shared" si="8"/>
        <v>0</v>
      </c>
      <c r="O97" t="str">
        <f t="shared" si="7"/>
        <v/>
      </c>
      <c r="P97">
        <f t="shared" si="9"/>
        <v>0</v>
      </c>
      <c r="Q97">
        <f t="shared" si="10"/>
        <v>0</v>
      </c>
      <c r="R97" t="str">
        <f>IF(O97="","",COUNTIF($O97:$O$326,O97))</f>
        <v/>
      </c>
      <c r="S97">
        <f t="shared" si="11"/>
        <v>0</v>
      </c>
      <c r="T97">
        <f t="shared" si="12"/>
        <v>0</v>
      </c>
      <c r="U97" t="str">
        <f t="array" ref="U97">IFERROR(INDEX($O$18:$O$323,MATCH(1,COUNTIF($U$17:U96,$O$18:$O$323)+($O$18:$O402&lt;&gt;"")*1,0)),"")</f>
        <v/>
      </c>
      <c r="V97" t="str">
        <f t="shared" si="13"/>
        <v/>
      </c>
    </row>
    <row r="98" spans="2:22" x14ac:dyDescent="0.3">
      <c r="B98" t="str">
        <f>IF('Leistungsübersicht - WIP'!X86="","",'Leistungsübersicht - WIP'!X86)</f>
        <v/>
      </c>
      <c r="C98" t="str">
        <f>IF('Leistungsübersicht - WIP'!Y86="","",'Leistungsübersicht - WIP'!Y86)</f>
        <v/>
      </c>
      <c r="D98" t="str">
        <f>IF('Leistungsübersicht - WIP'!Z86="","",'Leistungsübersicht - WIP'!Z86)</f>
        <v/>
      </c>
      <c r="E98" t="str">
        <f>IF('Leistungsübersicht - WIP'!AA86="","",'Leistungsübersicht - WIP'!AA86)</f>
        <v/>
      </c>
      <c r="F98" s="52" t="str">
        <f>IFERROR(_xlfn.IFNA(VLOOKUP(Leistungsübersicht!C98,Detaildaten!$F$8:$I$308,4,0)/VLOOKUP(C98,Detaildaten!$F$8:$X$308,19,0)*VLOOKUP(C98,'Leistungsübersicht - WIP'!$Y$6:$AG$305,9,0)*Faktoren!$C$2*IF($D$9=Optionen!$N$4,Leistungsübersicht!$D$11/VLOOKUP(Leistungsübersicht!$D$10,Optionen!$W$3:$X$18,2,0),1),""),0)</f>
        <v/>
      </c>
      <c r="G98" s="52" t="str">
        <f>IFERROR(_xlfn.IFNA(VLOOKUP(Leistungsübersicht!C98,Detaildaten!$F$8:$I$308,4,0)/VLOOKUP(C98,Detaildaten!$F$8:$X$308,19,0)*VLOOKUP(C98,'Leistungsübersicht - WIP'!$Y$6:$AG$305,9,0)*VLOOKUP(IF(SUM($S$18:$S$323)=0,1,SUM($S$18:$S$323)),Faktoren!$B$8:$C$17,2,0)*IF($D$9=Optionen!$N$4,Leistungsübersicht!$D$11/VLOOKUP(Leistungsübersicht!$D$10,Optionen!$W$3:$X$18,2,0),1),""),0)</f>
        <v/>
      </c>
      <c r="H98" s="63"/>
      <c r="I98" s="63"/>
      <c r="J98" t="str">
        <f>IF(Q98&gt;0,CONCATENATE("Bereits im Paket ",E98," enthalten"),IF(AND(D98="Nein",I98="X"),"Paket fälschlicherweise ausgewählt",IF(AND(H98="X",I98="X"),"Paket und Einzeln zeitgleich ausgewählt",IF(IFERROR(VLOOKUP(C98,Detaildaten!F88:U388,16,0),"")="","",VLOOKUP(C98,Detaildaten!F88:U388,16,0)))))</f>
        <v/>
      </c>
      <c r="N98">
        <f t="shared" si="8"/>
        <v>0</v>
      </c>
      <c r="O98" t="str">
        <f t="shared" si="7"/>
        <v/>
      </c>
      <c r="P98">
        <f t="shared" si="9"/>
        <v>0</v>
      </c>
      <c r="Q98">
        <f t="shared" si="10"/>
        <v>0</v>
      </c>
      <c r="R98" t="str">
        <f>IF(O98="","",COUNTIF($O98:$O$326,O98))</f>
        <v/>
      </c>
      <c r="S98">
        <f t="shared" si="11"/>
        <v>0</v>
      </c>
      <c r="T98">
        <f t="shared" si="12"/>
        <v>0</v>
      </c>
      <c r="U98" t="str">
        <f t="array" ref="U98">IFERROR(INDEX($O$18:$O$323,MATCH(1,COUNTIF($U$17:U97,$O$18:$O$323)+($O$18:$O403&lt;&gt;"")*1,0)),"")</f>
        <v/>
      </c>
      <c r="V98" t="str">
        <f t="shared" si="13"/>
        <v/>
      </c>
    </row>
    <row r="99" spans="2:22" x14ac:dyDescent="0.3">
      <c r="B99" t="str">
        <f>IF('Leistungsübersicht - WIP'!X87="","",'Leistungsübersicht - WIP'!X87)</f>
        <v/>
      </c>
      <c r="C99" t="str">
        <f>IF('Leistungsübersicht - WIP'!Y87="","",'Leistungsübersicht - WIP'!Y87)</f>
        <v/>
      </c>
      <c r="D99" t="str">
        <f>IF('Leistungsübersicht - WIP'!Z87="","",'Leistungsübersicht - WIP'!Z87)</f>
        <v/>
      </c>
      <c r="E99" t="str">
        <f>IF('Leistungsübersicht - WIP'!AA87="","",'Leistungsübersicht - WIP'!AA87)</f>
        <v/>
      </c>
      <c r="F99" s="52" t="str">
        <f>IFERROR(_xlfn.IFNA(VLOOKUP(Leistungsübersicht!C99,Detaildaten!$F$8:$I$308,4,0)/VLOOKUP(C99,Detaildaten!$F$8:$X$308,19,0)*VLOOKUP(C99,'Leistungsübersicht - WIP'!$Y$6:$AG$305,9,0)*Faktoren!$C$2*IF($D$9=Optionen!$N$4,Leistungsübersicht!$D$11/VLOOKUP(Leistungsübersicht!$D$10,Optionen!$W$3:$X$18,2,0),1),""),0)</f>
        <v/>
      </c>
      <c r="G99" s="52" t="str">
        <f>IFERROR(_xlfn.IFNA(VLOOKUP(Leistungsübersicht!C99,Detaildaten!$F$8:$I$308,4,0)/VLOOKUP(C99,Detaildaten!$F$8:$X$308,19,0)*VLOOKUP(C99,'Leistungsübersicht - WIP'!$Y$6:$AG$305,9,0)*VLOOKUP(IF(SUM($S$18:$S$323)=0,1,SUM($S$18:$S$323)),Faktoren!$B$8:$C$17,2,0)*IF($D$9=Optionen!$N$4,Leistungsübersicht!$D$11/VLOOKUP(Leistungsübersicht!$D$10,Optionen!$W$3:$X$18,2,0),1),""),0)</f>
        <v/>
      </c>
      <c r="H99" s="63"/>
      <c r="I99" s="63"/>
      <c r="J99" t="str">
        <f>IF(Q99&gt;0,CONCATENATE("Bereits im Paket ",E99," enthalten"),IF(AND(D99="Nein",I99="X"),"Paket fälschlicherweise ausgewählt",IF(AND(H99="X",I99="X"),"Paket und Einzeln zeitgleich ausgewählt",IF(IFERROR(VLOOKUP(C99,Detaildaten!F89:U389,16,0),"")="","",VLOOKUP(C99,Detaildaten!F89:U389,16,0)))))</f>
        <v/>
      </c>
      <c r="N99">
        <f t="shared" si="8"/>
        <v>0</v>
      </c>
      <c r="O99" t="str">
        <f t="shared" si="7"/>
        <v/>
      </c>
      <c r="P99">
        <f t="shared" si="9"/>
        <v>0</v>
      </c>
      <c r="Q99">
        <f t="shared" si="10"/>
        <v>0</v>
      </c>
      <c r="R99" t="str">
        <f>IF(O99="","",COUNTIF($O99:$O$326,O99))</f>
        <v/>
      </c>
      <c r="S99">
        <f t="shared" si="11"/>
        <v>0</v>
      </c>
      <c r="T99">
        <f t="shared" si="12"/>
        <v>0</v>
      </c>
      <c r="U99" t="str">
        <f t="array" ref="U99">IFERROR(INDEX($O$18:$O$323,MATCH(1,COUNTIF($U$17:U98,$O$18:$O$323)+($O$18:$O404&lt;&gt;"")*1,0)),"")</f>
        <v/>
      </c>
      <c r="V99" t="str">
        <f t="shared" si="13"/>
        <v/>
      </c>
    </row>
    <row r="100" spans="2:22" x14ac:dyDescent="0.3">
      <c r="B100" t="str">
        <f>IF('Leistungsübersicht - WIP'!X88="","",'Leistungsübersicht - WIP'!X88)</f>
        <v/>
      </c>
      <c r="C100" t="str">
        <f>IF('Leistungsübersicht - WIP'!Y88="","",'Leistungsübersicht - WIP'!Y88)</f>
        <v/>
      </c>
      <c r="D100" t="str">
        <f>IF('Leistungsübersicht - WIP'!Z88="","",'Leistungsübersicht - WIP'!Z88)</f>
        <v/>
      </c>
      <c r="E100" t="str">
        <f>IF('Leistungsübersicht - WIP'!AA88="","",'Leistungsübersicht - WIP'!AA88)</f>
        <v/>
      </c>
      <c r="F100" s="52" t="str">
        <f>IFERROR(_xlfn.IFNA(VLOOKUP(Leistungsübersicht!C100,Detaildaten!$F$8:$I$308,4,0)/VLOOKUP(C100,Detaildaten!$F$8:$X$308,19,0)*VLOOKUP(C100,'Leistungsübersicht - WIP'!$Y$6:$AG$305,9,0)*Faktoren!$C$2*IF($D$9=Optionen!$N$4,Leistungsübersicht!$D$11/VLOOKUP(Leistungsübersicht!$D$10,Optionen!$W$3:$X$18,2,0),1),""),0)</f>
        <v/>
      </c>
      <c r="G100" s="52" t="str">
        <f>IFERROR(_xlfn.IFNA(VLOOKUP(Leistungsübersicht!C100,Detaildaten!$F$8:$I$308,4,0)/VLOOKUP(C100,Detaildaten!$F$8:$X$308,19,0)*VLOOKUP(C100,'Leistungsübersicht - WIP'!$Y$6:$AG$305,9,0)*VLOOKUP(IF(SUM($S$18:$S$323)=0,1,SUM($S$18:$S$323)),Faktoren!$B$8:$C$17,2,0)*IF($D$9=Optionen!$N$4,Leistungsübersicht!$D$11/VLOOKUP(Leistungsübersicht!$D$10,Optionen!$W$3:$X$18,2,0),1),""),0)</f>
        <v/>
      </c>
      <c r="H100" s="63"/>
      <c r="I100" s="63"/>
      <c r="J100" t="str">
        <f>IF(Q100&gt;0,CONCATENATE("Bereits im Paket ",E100," enthalten"),IF(AND(D100="Nein",I100="X"),"Paket fälschlicherweise ausgewählt",IF(AND(H100="X",I100="X"),"Paket und Einzeln zeitgleich ausgewählt",IF(IFERROR(VLOOKUP(C100,Detaildaten!F90:U390,16,0),"")="","",VLOOKUP(C100,Detaildaten!F90:U390,16,0)))))</f>
        <v/>
      </c>
      <c r="N100">
        <f t="shared" si="8"/>
        <v>0</v>
      </c>
      <c r="O100" t="str">
        <f t="shared" si="7"/>
        <v/>
      </c>
      <c r="P100">
        <f t="shared" si="9"/>
        <v>0</v>
      </c>
      <c r="Q100">
        <f t="shared" si="10"/>
        <v>0</v>
      </c>
      <c r="R100" t="str">
        <f>IF(O100="","",COUNTIF($O100:$O$326,O100))</f>
        <v/>
      </c>
      <c r="S100">
        <f t="shared" si="11"/>
        <v>0</v>
      </c>
      <c r="T100">
        <f t="shared" si="12"/>
        <v>0</v>
      </c>
      <c r="U100" t="str">
        <f t="array" ref="U100">IFERROR(INDEX($O$18:$O$323,MATCH(1,COUNTIF($U$17:U99,$O$18:$O$323)+($O$18:$O405&lt;&gt;"")*1,0)),"")</f>
        <v/>
      </c>
      <c r="V100" t="str">
        <f t="shared" si="13"/>
        <v/>
      </c>
    </row>
    <row r="101" spans="2:22" x14ac:dyDescent="0.3">
      <c r="B101" t="str">
        <f>IF('Leistungsübersicht - WIP'!X89="","",'Leistungsübersicht - WIP'!X89)</f>
        <v/>
      </c>
      <c r="C101" t="str">
        <f>IF('Leistungsübersicht - WIP'!Y89="","",'Leistungsübersicht - WIP'!Y89)</f>
        <v/>
      </c>
      <c r="D101" t="str">
        <f>IF('Leistungsübersicht - WIP'!Z89="","",'Leistungsübersicht - WIP'!Z89)</f>
        <v/>
      </c>
      <c r="E101" t="str">
        <f>IF('Leistungsübersicht - WIP'!AA89="","",'Leistungsübersicht - WIP'!AA89)</f>
        <v/>
      </c>
      <c r="F101" s="52" t="str">
        <f>IFERROR(_xlfn.IFNA(VLOOKUP(Leistungsübersicht!C101,Detaildaten!$F$8:$I$308,4,0)/VLOOKUP(C101,Detaildaten!$F$8:$X$308,19,0)*VLOOKUP(C101,'Leistungsübersicht - WIP'!$Y$6:$AG$305,9,0)*Faktoren!$C$2*IF($D$9=Optionen!$N$4,Leistungsübersicht!$D$11/VLOOKUP(Leistungsübersicht!$D$10,Optionen!$W$3:$X$18,2,0),1),""),0)</f>
        <v/>
      </c>
      <c r="G101" s="52" t="str">
        <f>IFERROR(_xlfn.IFNA(VLOOKUP(Leistungsübersicht!C101,Detaildaten!$F$8:$I$308,4,0)/VLOOKUP(C101,Detaildaten!$F$8:$X$308,19,0)*VLOOKUP(C101,'Leistungsübersicht - WIP'!$Y$6:$AG$305,9,0)*VLOOKUP(IF(SUM($S$18:$S$323)=0,1,SUM($S$18:$S$323)),Faktoren!$B$8:$C$17,2,0)*IF($D$9=Optionen!$N$4,Leistungsübersicht!$D$11/VLOOKUP(Leistungsübersicht!$D$10,Optionen!$W$3:$X$18,2,0),1),""),0)</f>
        <v/>
      </c>
      <c r="H101" s="63"/>
      <c r="I101" s="63"/>
      <c r="J101" t="str">
        <f>IF(Q101&gt;0,CONCATENATE("Bereits im Paket ",E101," enthalten"),IF(AND(D101="Nein",I101="X"),"Paket fälschlicherweise ausgewählt",IF(AND(H101="X",I101="X"),"Paket und Einzeln zeitgleich ausgewählt",IF(IFERROR(VLOOKUP(C101,Detaildaten!F91:U391,16,0),"")="","",VLOOKUP(C101,Detaildaten!F91:U391,16,0)))))</f>
        <v/>
      </c>
      <c r="N101">
        <f t="shared" si="8"/>
        <v>0</v>
      </c>
      <c r="O101" t="str">
        <f t="shared" si="7"/>
        <v/>
      </c>
      <c r="P101">
        <f t="shared" si="9"/>
        <v>0</v>
      </c>
      <c r="Q101">
        <f t="shared" si="10"/>
        <v>0</v>
      </c>
      <c r="R101" t="str">
        <f>IF(O101="","",COUNTIF($O101:$O$326,O101))</f>
        <v/>
      </c>
      <c r="S101">
        <f t="shared" si="11"/>
        <v>0</v>
      </c>
      <c r="T101">
        <f t="shared" si="12"/>
        <v>0</v>
      </c>
      <c r="U101" t="str">
        <f t="array" ref="U101">IFERROR(INDEX($O$18:$O$323,MATCH(1,COUNTIF($U$17:U100,$O$18:$O$323)+($O$18:$O406&lt;&gt;"")*1,0)),"")</f>
        <v/>
      </c>
      <c r="V101" t="str">
        <f t="shared" si="13"/>
        <v/>
      </c>
    </row>
    <row r="102" spans="2:22" x14ac:dyDescent="0.3">
      <c r="B102" t="str">
        <f>IF('Leistungsübersicht - WIP'!X90="","",'Leistungsübersicht - WIP'!X90)</f>
        <v/>
      </c>
      <c r="C102" t="str">
        <f>IF('Leistungsübersicht - WIP'!Y90="","",'Leistungsübersicht - WIP'!Y90)</f>
        <v/>
      </c>
      <c r="D102" t="str">
        <f>IF('Leistungsübersicht - WIP'!Z90="","",'Leistungsübersicht - WIP'!Z90)</f>
        <v/>
      </c>
      <c r="E102" t="str">
        <f>IF('Leistungsübersicht - WIP'!AA90="","",'Leistungsübersicht - WIP'!AA90)</f>
        <v/>
      </c>
      <c r="F102" s="52" t="str">
        <f>IFERROR(_xlfn.IFNA(VLOOKUP(Leistungsübersicht!C102,Detaildaten!$F$8:$I$308,4,0)/VLOOKUP(C102,Detaildaten!$F$8:$X$308,19,0)*VLOOKUP(C102,'Leistungsübersicht - WIP'!$Y$6:$AG$305,9,0)*Faktoren!$C$2*IF($D$9=Optionen!$N$4,Leistungsübersicht!$D$11/VLOOKUP(Leistungsübersicht!$D$10,Optionen!$W$3:$X$18,2,0),1),""),0)</f>
        <v/>
      </c>
      <c r="G102" s="52" t="str">
        <f>IFERROR(_xlfn.IFNA(VLOOKUP(Leistungsübersicht!C102,Detaildaten!$F$8:$I$308,4,0)/VLOOKUP(C102,Detaildaten!$F$8:$X$308,19,0)*VLOOKUP(C102,'Leistungsübersicht - WIP'!$Y$6:$AG$305,9,0)*VLOOKUP(IF(SUM($S$18:$S$323)=0,1,SUM($S$18:$S$323)),Faktoren!$B$8:$C$17,2,0)*IF($D$9=Optionen!$N$4,Leistungsübersicht!$D$11/VLOOKUP(Leistungsübersicht!$D$10,Optionen!$W$3:$X$18,2,0),1),""),0)</f>
        <v/>
      </c>
      <c r="H102" s="63"/>
      <c r="I102" s="63"/>
      <c r="J102" t="str">
        <f>IF(Q102&gt;0,CONCATENATE("Bereits im Paket ",E102," enthalten"),IF(AND(D102="Nein",I102="X"),"Paket fälschlicherweise ausgewählt",IF(AND(H102="X",I102="X"),"Paket und Einzeln zeitgleich ausgewählt",IF(IFERROR(VLOOKUP(C102,Detaildaten!F92:U392,16,0),"")="","",VLOOKUP(C102,Detaildaten!F92:U392,16,0)))))</f>
        <v/>
      </c>
      <c r="N102">
        <f t="shared" si="8"/>
        <v>0</v>
      </c>
      <c r="O102" t="str">
        <f t="shared" si="7"/>
        <v/>
      </c>
      <c r="P102">
        <f t="shared" si="9"/>
        <v>0</v>
      </c>
      <c r="Q102">
        <f t="shared" si="10"/>
        <v>0</v>
      </c>
      <c r="R102" t="str">
        <f>IF(O102="","",COUNTIF($O102:$O$326,O102))</f>
        <v/>
      </c>
      <c r="S102">
        <f t="shared" si="11"/>
        <v>0</v>
      </c>
      <c r="T102">
        <f t="shared" si="12"/>
        <v>0</v>
      </c>
      <c r="U102" t="str">
        <f t="array" ref="U102">IFERROR(INDEX($O$18:$O$323,MATCH(1,COUNTIF($U$17:U101,$O$18:$O$323)+($O$18:$O407&lt;&gt;"")*1,0)),"")</f>
        <v/>
      </c>
      <c r="V102" t="str">
        <f t="shared" si="13"/>
        <v/>
      </c>
    </row>
    <row r="103" spans="2:22" x14ac:dyDescent="0.3">
      <c r="B103" t="str">
        <f>IF('Leistungsübersicht - WIP'!X91="","",'Leistungsübersicht - WIP'!X91)</f>
        <v/>
      </c>
      <c r="C103" t="str">
        <f>IF('Leistungsübersicht - WIP'!Y91="","",'Leistungsübersicht - WIP'!Y91)</f>
        <v/>
      </c>
      <c r="D103" t="str">
        <f>IF('Leistungsübersicht - WIP'!Z91="","",'Leistungsübersicht - WIP'!Z91)</f>
        <v/>
      </c>
      <c r="E103" t="str">
        <f>IF('Leistungsübersicht - WIP'!AA91="","",'Leistungsübersicht - WIP'!AA91)</f>
        <v/>
      </c>
      <c r="F103" s="52" t="str">
        <f>IFERROR(_xlfn.IFNA(VLOOKUP(Leistungsübersicht!C103,Detaildaten!$F$8:$I$308,4,0)/VLOOKUP(C103,Detaildaten!$F$8:$X$308,19,0)*VLOOKUP(C103,'Leistungsübersicht - WIP'!$Y$6:$AG$305,9,0)*Faktoren!$C$2*IF($D$9=Optionen!$N$4,Leistungsübersicht!$D$11/VLOOKUP(Leistungsübersicht!$D$10,Optionen!$W$3:$X$18,2,0),1),""),0)</f>
        <v/>
      </c>
      <c r="G103" s="52" t="str">
        <f>IFERROR(_xlfn.IFNA(VLOOKUP(Leistungsübersicht!C103,Detaildaten!$F$8:$I$308,4,0)/VLOOKUP(C103,Detaildaten!$F$8:$X$308,19,0)*VLOOKUP(C103,'Leistungsübersicht - WIP'!$Y$6:$AG$305,9,0)*VLOOKUP(IF(SUM($S$18:$S$323)=0,1,SUM($S$18:$S$323)),Faktoren!$B$8:$C$17,2,0)*IF($D$9=Optionen!$N$4,Leistungsübersicht!$D$11/VLOOKUP(Leistungsübersicht!$D$10,Optionen!$W$3:$X$18,2,0),1),""),0)</f>
        <v/>
      </c>
      <c r="H103" s="63"/>
      <c r="I103" s="63"/>
      <c r="J103" t="str">
        <f>IF(Q103&gt;0,CONCATENATE("Bereits im Paket ",E103," enthalten"),IF(AND(D103="Nein",I103="X"),"Paket fälschlicherweise ausgewählt",IF(AND(H103="X",I103="X"),"Paket und Einzeln zeitgleich ausgewählt",IF(IFERROR(VLOOKUP(C103,Detaildaten!F93:U393,16,0),"")="","",VLOOKUP(C103,Detaildaten!F93:U393,16,0)))))</f>
        <v/>
      </c>
      <c r="N103">
        <f t="shared" si="8"/>
        <v>0</v>
      </c>
      <c r="O103" t="str">
        <f t="shared" si="7"/>
        <v/>
      </c>
      <c r="P103">
        <f t="shared" si="9"/>
        <v>0</v>
      </c>
      <c r="Q103">
        <f t="shared" si="10"/>
        <v>0</v>
      </c>
      <c r="R103" t="str">
        <f>IF(O103="","",COUNTIF($O103:$O$326,O103))</f>
        <v/>
      </c>
      <c r="S103">
        <f t="shared" si="11"/>
        <v>0</v>
      </c>
      <c r="T103">
        <f t="shared" si="12"/>
        <v>0</v>
      </c>
      <c r="U103" t="str">
        <f t="array" ref="U103">IFERROR(INDEX($O$18:$O$323,MATCH(1,COUNTIF($U$17:U102,$O$18:$O$323)+($O$18:$O408&lt;&gt;"")*1,0)),"")</f>
        <v/>
      </c>
      <c r="V103" t="str">
        <f t="shared" si="13"/>
        <v/>
      </c>
    </row>
    <row r="104" spans="2:22" x14ac:dyDescent="0.3">
      <c r="B104" t="str">
        <f>IF('Leistungsübersicht - WIP'!X92="","",'Leistungsübersicht - WIP'!X92)</f>
        <v/>
      </c>
      <c r="C104" t="str">
        <f>IF('Leistungsübersicht - WIP'!Y92="","",'Leistungsübersicht - WIP'!Y92)</f>
        <v/>
      </c>
      <c r="D104" t="str">
        <f>IF('Leistungsübersicht - WIP'!Z92="","",'Leistungsübersicht - WIP'!Z92)</f>
        <v/>
      </c>
      <c r="E104" t="str">
        <f>IF('Leistungsübersicht - WIP'!AA92="","",'Leistungsübersicht - WIP'!AA92)</f>
        <v/>
      </c>
      <c r="F104" s="52" t="str">
        <f>IFERROR(_xlfn.IFNA(VLOOKUP(Leistungsübersicht!C104,Detaildaten!$F$8:$I$308,4,0)/VLOOKUP(C104,Detaildaten!$F$8:$X$308,19,0)*VLOOKUP(C104,'Leistungsübersicht - WIP'!$Y$6:$AG$305,9,0)*Faktoren!$C$2*IF($D$9=Optionen!$N$4,Leistungsübersicht!$D$11/VLOOKUP(Leistungsübersicht!$D$10,Optionen!$W$3:$X$18,2,0),1),""),0)</f>
        <v/>
      </c>
      <c r="G104" s="52" t="str">
        <f>IFERROR(_xlfn.IFNA(VLOOKUP(Leistungsübersicht!C104,Detaildaten!$F$8:$I$308,4,0)/VLOOKUP(C104,Detaildaten!$F$8:$X$308,19,0)*VLOOKUP(C104,'Leistungsübersicht - WIP'!$Y$6:$AG$305,9,0)*VLOOKUP(IF(SUM($S$18:$S$323)=0,1,SUM($S$18:$S$323)),Faktoren!$B$8:$C$17,2,0)*IF($D$9=Optionen!$N$4,Leistungsübersicht!$D$11/VLOOKUP(Leistungsübersicht!$D$10,Optionen!$W$3:$X$18,2,0),1),""),0)</f>
        <v/>
      </c>
      <c r="H104" s="63"/>
      <c r="I104" s="63"/>
      <c r="J104" t="str">
        <f>IF(Q104&gt;0,CONCATENATE("Bereits im Paket ",E104," enthalten"),IF(AND(D104="Nein",I104="X"),"Paket fälschlicherweise ausgewählt",IF(AND(H104="X",I104="X"),"Paket und Einzeln zeitgleich ausgewählt",IF(IFERROR(VLOOKUP(C104,Detaildaten!F94:U394,16,0),"")="","",VLOOKUP(C104,Detaildaten!F94:U394,16,0)))))</f>
        <v/>
      </c>
      <c r="N104">
        <f t="shared" si="8"/>
        <v>0</v>
      </c>
      <c r="O104" t="str">
        <f t="shared" si="7"/>
        <v/>
      </c>
      <c r="P104">
        <f t="shared" si="9"/>
        <v>0</v>
      </c>
      <c r="Q104">
        <f t="shared" si="10"/>
        <v>0</v>
      </c>
      <c r="R104" t="str">
        <f>IF(O104="","",COUNTIF($O104:$O$326,O104))</f>
        <v/>
      </c>
      <c r="S104">
        <f t="shared" si="11"/>
        <v>0</v>
      </c>
      <c r="T104">
        <f t="shared" si="12"/>
        <v>0</v>
      </c>
      <c r="U104" t="str">
        <f t="array" ref="U104">IFERROR(INDEX($O$18:$O$323,MATCH(1,COUNTIF($U$17:U103,$O$18:$O$323)+($O$18:$O409&lt;&gt;"")*1,0)),"")</f>
        <v/>
      </c>
      <c r="V104" t="str">
        <f t="shared" si="13"/>
        <v/>
      </c>
    </row>
    <row r="105" spans="2:22" x14ac:dyDescent="0.3">
      <c r="B105" t="str">
        <f>IF('Leistungsübersicht - WIP'!X93="","",'Leistungsübersicht - WIP'!X93)</f>
        <v/>
      </c>
      <c r="C105" t="str">
        <f>IF('Leistungsübersicht - WIP'!Y93="","",'Leistungsübersicht - WIP'!Y93)</f>
        <v/>
      </c>
      <c r="D105" t="str">
        <f>IF('Leistungsübersicht - WIP'!Z93="","",'Leistungsübersicht - WIP'!Z93)</f>
        <v/>
      </c>
      <c r="E105" t="str">
        <f>IF('Leistungsübersicht - WIP'!AA93="","",'Leistungsübersicht - WIP'!AA93)</f>
        <v/>
      </c>
      <c r="F105" s="52" t="str">
        <f>IFERROR(_xlfn.IFNA(VLOOKUP(Leistungsübersicht!C105,Detaildaten!$F$8:$I$308,4,0)/VLOOKUP(C105,Detaildaten!$F$8:$X$308,19,0)*VLOOKUP(C105,'Leistungsübersicht - WIP'!$Y$6:$AG$305,9,0)*Faktoren!$C$2*IF($D$9=Optionen!$N$4,Leistungsübersicht!$D$11/VLOOKUP(Leistungsübersicht!$D$10,Optionen!$W$3:$X$18,2,0),1),""),0)</f>
        <v/>
      </c>
      <c r="G105" s="52" t="str">
        <f>IFERROR(_xlfn.IFNA(VLOOKUP(Leistungsübersicht!C105,Detaildaten!$F$8:$I$308,4,0)/VLOOKUP(C105,Detaildaten!$F$8:$X$308,19,0)*VLOOKUP(C105,'Leistungsübersicht - WIP'!$Y$6:$AG$305,9,0)*VLOOKUP(IF(SUM($S$18:$S$323)=0,1,SUM($S$18:$S$323)),Faktoren!$B$8:$C$17,2,0)*IF($D$9=Optionen!$N$4,Leistungsübersicht!$D$11/VLOOKUP(Leistungsübersicht!$D$10,Optionen!$W$3:$X$18,2,0),1),""),0)</f>
        <v/>
      </c>
      <c r="H105" s="63"/>
      <c r="I105" s="63"/>
      <c r="J105" t="str">
        <f>IF(Q105&gt;0,CONCATENATE("Bereits im Paket ",E105," enthalten"),IF(AND(D105="Nein",I105="X"),"Paket fälschlicherweise ausgewählt",IF(AND(H105="X",I105="X"),"Paket und Einzeln zeitgleich ausgewählt",IF(IFERROR(VLOOKUP(C105,Detaildaten!F95:U395,16,0),"")="","",VLOOKUP(C105,Detaildaten!F95:U395,16,0)))))</f>
        <v/>
      </c>
      <c r="N105">
        <f t="shared" si="8"/>
        <v>0</v>
      </c>
      <c r="O105" t="str">
        <f t="shared" si="7"/>
        <v/>
      </c>
      <c r="P105">
        <f t="shared" si="9"/>
        <v>0</v>
      </c>
      <c r="Q105">
        <f t="shared" si="10"/>
        <v>0</v>
      </c>
      <c r="R105" t="str">
        <f>IF(O105="","",COUNTIF($O105:$O$326,O105))</f>
        <v/>
      </c>
      <c r="S105">
        <f t="shared" si="11"/>
        <v>0</v>
      </c>
      <c r="T105">
        <f t="shared" si="12"/>
        <v>0</v>
      </c>
      <c r="U105" t="str">
        <f t="array" ref="U105">IFERROR(INDEX($O$18:$O$323,MATCH(1,COUNTIF($U$17:U104,$O$18:$O$323)+($O$18:$O410&lt;&gt;"")*1,0)),"")</f>
        <v/>
      </c>
      <c r="V105" t="str">
        <f t="shared" si="13"/>
        <v/>
      </c>
    </row>
    <row r="106" spans="2:22" x14ac:dyDescent="0.3">
      <c r="B106" t="str">
        <f>IF('Leistungsübersicht - WIP'!X94="","",'Leistungsübersicht - WIP'!X94)</f>
        <v/>
      </c>
      <c r="C106" t="str">
        <f>IF('Leistungsübersicht - WIP'!Y94="","",'Leistungsübersicht - WIP'!Y94)</f>
        <v/>
      </c>
      <c r="D106" t="str">
        <f>IF('Leistungsübersicht - WIP'!Z94="","",'Leistungsübersicht - WIP'!Z94)</f>
        <v/>
      </c>
      <c r="E106" t="str">
        <f>IF('Leistungsübersicht - WIP'!AA94="","",'Leistungsübersicht - WIP'!AA94)</f>
        <v/>
      </c>
      <c r="F106" s="52" t="str">
        <f>IFERROR(_xlfn.IFNA(VLOOKUP(Leistungsübersicht!C106,Detaildaten!$F$8:$I$308,4,0)/VLOOKUP(C106,Detaildaten!$F$8:$X$308,19,0)*VLOOKUP(C106,'Leistungsübersicht - WIP'!$Y$6:$AG$305,9,0)*Faktoren!$C$2*IF($D$9=Optionen!$N$4,Leistungsübersicht!$D$11/VLOOKUP(Leistungsübersicht!$D$10,Optionen!$W$3:$X$18,2,0),1),""),0)</f>
        <v/>
      </c>
      <c r="G106" s="52" t="str">
        <f>IFERROR(_xlfn.IFNA(VLOOKUP(Leistungsübersicht!C106,Detaildaten!$F$8:$I$308,4,0)/VLOOKUP(C106,Detaildaten!$F$8:$X$308,19,0)*VLOOKUP(C106,'Leistungsübersicht - WIP'!$Y$6:$AG$305,9,0)*VLOOKUP(IF(SUM($S$18:$S$323)=0,1,SUM($S$18:$S$323)),Faktoren!$B$8:$C$17,2,0)*IF($D$9=Optionen!$N$4,Leistungsübersicht!$D$11/VLOOKUP(Leistungsübersicht!$D$10,Optionen!$W$3:$X$18,2,0),1),""),0)</f>
        <v/>
      </c>
      <c r="H106" s="63"/>
      <c r="I106" s="63"/>
      <c r="J106" t="str">
        <f>IF(Q106&gt;0,CONCATENATE("Bereits im Paket ",E106," enthalten"),IF(AND(D106="Nein",I106="X"),"Paket fälschlicherweise ausgewählt",IF(AND(H106="X",I106="X"),"Paket und Einzeln zeitgleich ausgewählt",IF(IFERROR(VLOOKUP(C106,Detaildaten!F96:U396,16,0),"")="","",VLOOKUP(C106,Detaildaten!F96:U396,16,0)))))</f>
        <v/>
      </c>
      <c r="N106">
        <f t="shared" si="8"/>
        <v>0</v>
      </c>
      <c r="O106" t="str">
        <f t="shared" si="7"/>
        <v/>
      </c>
      <c r="P106">
        <f t="shared" si="9"/>
        <v>0</v>
      </c>
      <c r="Q106">
        <f t="shared" si="10"/>
        <v>0</v>
      </c>
      <c r="R106" t="str">
        <f>IF(O106="","",COUNTIF($O106:$O$326,O106))</f>
        <v/>
      </c>
      <c r="S106">
        <f t="shared" si="11"/>
        <v>0</v>
      </c>
      <c r="T106">
        <f t="shared" si="12"/>
        <v>0</v>
      </c>
      <c r="U106" t="str">
        <f t="array" ref="U106">IFERROR(INDEX($O$18:$O$323,MATCH(1,COUNTIF($U$17:U105,$O$18:$O$323)+($O$18:$O411&lt;&gt;"")*1,0)),"")</f>
        <v/>
      </c>
      <c r="V106" t="str">
        <f t="shared" si="13"/>
        <v/>
      </c>
    </row>
    <row r="107" spans="2:22" x14ac:dyDescent="0.3">
      <c r="B107" t="str">
        <f>IF('Leistungsübersicht - WIP'!X95="","",'Leistungsübersicht - WIP'!X95)</f>
        <v/>
      </c>
      <c r="C107" t="str">
        <f>IF('Leistungsübersicht - WIP'!Y95="","",'Leistungsübersicht - WIP'!Y95)</f>
        <v/>
      </c>
      <c r="D107" t="str">
        <f>IF('Leistungsübersicht - WIP'!Z95="","",'Leistungsübersicht - WIP'!Z95)</f>
        <v/>
      </c>
      <c r="E107" t="str">
        <f>IF('Leistungsübersicht - WIP'!AA95="","",'Leistungsübersicht - WIP'!AA95)</f>
        <v/>
      </c>
      <c r="F107" s="52" t="str">
        <f>IFERROR(_xlfn.IFNA(VLOOKUP(Leistungsübersicht!C107,Detaildaten!$F$8:$I$308,4,0)/VLOOKUP(C107,Detaildaten!$F$8:$X$308,19,0)*VLOOKUP(C107,'Leistungsübersicht - WIP'!$Y$6:$AG$305,9,0)*Faktoren!$C$2*IF($D$9=Optionen!$N$4,Leistungsübersicht!$D$11/VLOOKUP(Leistungsübersicht!$D$10,Optionen!$W$3:$X$18,2,0),1),""),0)</f>
        <v/>
      </c>
      <c r="G107" s="52" t="str">
        <f>IFERROR(_xlfn.IFNA(VLOOKUP(Leistungsübersicht!C107,Detaildaten!$F$8:$I$308,4,0)/VLOOKUP(C107,Detaildaten!$F$8:$X$308,19,0)*VLOOKUP(C107,'Leistungsübersicht - WIP'!$Y$6:$AG$305,9,0)*VLOOKUP(IF(SUM($S$18:$S$323)=0,1,SUM($S$18:$S$323)),Faktoren!$B$8:$C$17,2,0)*IF($D$9=Optionen!$N$4,Leistungsübersicht!$D$11/VLOOKUP(Leistungsübersicht!$D$10,Optionen!$W$3:$X$18,2,0),1),""),0)</f>
        <v/>
      </c>
      <c r="H107" s="63"/>
      <c r="I107" s="63"/>
      <c r="J107" t="str">
        <f>IF(Q107&gt;0,CONCATENATE("Bereits im Paket ",E107," enthalten"),IF(AND(D107="Nein",I107="X"),"Paket fälschlicherweise ausgewählt",IF(AND(H107="X",I107="X"),"Paket und Einzeln zeitgleich ausgewählt",IF(IFERROR(VLOOKUP(C107,Detaildaten!F97:U397,16,0),"")="","",VLOOKUP(C107,Detaildaten!F97:U397,16,0)))))</f>
        <v/>
      </c>
      <c r="N107">
        <f t="shared" si="8"/>
        <v>0</v>
      </c>
      <c r="O107" t="str">
        <f t="shared" si="7"/>
        <v/>
      </c>
      <c r="P107">
        <f t="shared" si="9"/>
        <v>0</v>
      </c>
      <c r="Q107">
        <f t="shared" si="10"/>
        <v>0</v>
      </c>
      <c r="R107" t="str">
        <f>IF(O107="","",COUNTIF($O107:$O$326,O107))</f>
        <v/>
      </c>
      <c r="S107">
        <f t="shared" si="11"/>
        <v>0</v>
      </c>
      <c r="T107">
        <f t="shared" si="12"/>
        <v>0</v>
      </c>
      <c r="U107" t="str">
        <f t="array" ref="U107">IFERROR(INDEX($O$18:$O$323,MATCH(1,COUNTIF($U$17:U106,$O$18:$O$323)+($O$18:$O412&lt;&gt;"")*1,0)),"")</f>
        <v/>
      </c>
      <c r="V107" t="str">
        <f t="shared" si="13"/>
        <v/>
      </c>
    </row>
    <row r="108" spans="2:22" x14ac:dyDescent="0.3">
      <c r="B108" t="str">
        <f>IF('Leistungsübersicht - WIP'!X96="","",'Leistungsübersicht - WIP'!X96)</f>
        <v/>
      </c>
      <c r="C108" t="str">
        <f>IF('Leistungsübersicht - WIP'!Y96="","",'Leistungsübersicht - WIP'!Y96)</f>
        <v/>
      </c>
      <c r="D108" t="str">
        <f>IF('Leistungsübersicht - WIP'!Z96="","",'Leistungsübersicht - WIP'!Z96)</f>
        <v/>
      </c>
      <c r="E108" t="str">
        <f>IF('Leistungsübersicht - WIP'!AA96="","",'Leistungsübersicht - WIP'!AA96)</f>
        <v/>
      </c>
      <c r="F108" s="52" t="str">
        <f>IFERROR(_xlfn.IFNA(VLOOKUP(Leistungsübersicht!C108,Detaildaten!$F$8:$I$308,4,0)/VLOOKUP(C108,Detaildaten!$F$8:$X$308,19,0)*VLOOKUP(C108,'Leistungsübersicht - WIP'!$Y$6:$AG$305,9,0)*Faktoren!$C$2*IF($D$9=Optionen!$N$4,Leistungsübersicht!$D$11/VLOOKUP(Leistungsübersicht!$D$10,Optionen!$W$3:$X$18,2,0),1),""),0)</f>
        <v/>
      </c>
      <c r="G108" s="52" t="str">
        <f>IFERROR(_xlfn.IFNA(VLOOKUP(Leistungsübersicht!C108,Detaildaten!$F$8:$I$308,4,0)/VLOOKUP(C108,Detaildaten!$F$8:$X$308,19,0)*VLOOKUP(C108,'Leistungsübersicht - WIP'!$Y$6:$AG$305,9,0)*VLOOKUP(IF(SUM($S$18:$S$323)=0,1,SUM($S$18:$S$323)),Faktoren!$B$8:$C$17,2,0)*IF($D$9=Optionen!$N$4,Leistungsübersicht!$D$11/VLOOKUP(Leistungsübersicht!$D$10,Optionen!$W$3:$X$18,2,0),1),""),0)</f>
        <v/>
      </c>
      <c r="H108" s="63"/>
      <c r="I108" s="63"/>
      <c r="J108" t="str">
        <f>IF(Q108&gt;0,CONCATENATE("Bereits im Paket ",E108," enthalten"),IF(AND(D108="Nein",I108="X"),"Paket fälschlicherweise ausgewählt",IF(AND(H108="X",I108="X"),"Paket und Einzeln zeitgleich ausgewählt",IF(IFERROR(VLOOKUP(C108,Detaildaten!F98:U398,16,0),"")="","",VLOOKUP(C108,Detaildaten!F98:U398,16,0)))))</f>
        <v/>
      </c>
      <c r="N108">
        <f t="shared" si="8"/>
        <v>0</v>
      </c>
      <c r="O108" t="str">
        <f t="shared" si="7"/>
        <v/>
      </c>
      <c r="P108">
        <f t="shared" si="9"/>
        <v>0</v>
      </c>
      <c r="Q108">
        <f t="shared" si="10"/>
        <v>0</v>
      </c>
      <c r="R108" t="str">
        <f>IF(O108="","",COUNTIF($O108:$O$326,O108))</f>
        <v/>
      </c>
      <c r="S108">
        <f t="shared" si="11"/>
        <v>0</v>
      </c>
      <c r="T108">
        <f t="shared" si="12"/>
        <v>0</v>
      </c>
      <c r="U108" t="str">
        <f t="array" ref="U108">IFERROR(INDEX($O$18:$O$323,MATCH(1,COUNTIF($U$17:U107,$O$18:$O$323)+($O$18:$O413&lt;&gt;"")*1,0)),"")</f>
        <v/>
      </c>
      <c r="V108" t="str">
        <f t="shared" si="13"/>
        <v/>
      </c>
    </row>
    <row r="109" spans="2:22" x14ac:dyDescent="0.3">
      <c r="B109" t="str">
        <f>IF('Leistungsübersicht - WIP'!X97="","",'Leistungsübersicht - WIP'!X97)</f>
        <v/>
      </c>
      <c r="C109" t="str">
        <f>IF('Leistungsübersicht - WIP'!Y97="","",'Leistungsübersicht - WIP'!Y97)</f>
        <v/>
      </c>
      <c r="D109" t="str">
        <f>IF('Leistungsübersicht - WIP'!Z97="","",'Leistungsübersicht - WIP'!Z97)</f>
        <v/>
      </c>
      <c r="E109" t="str">
        <f>IF('Leistungsübersicht - WIP'!AA97="","",'Leistungsübersicht - WIP'!AA97)</f>
        <v/>
      </c>
      <c r="F109" s="52" t="str">
        <f>IFERROR(_xlfn.IFNA(VLOOKUP(Leistungsübersicht!C109,Detaildaten!$F$8:$I$308,4,0)/VLOOKUP(C109,Detaildaten!$F$8:$X$308,19,0)*VLOOKUP(C109,'Leistungsübersicht - WIP'!$Y$6:$AG$305,9,0)*Faktoren!$C$2*IF($D$9=Optionen!$N$4,Leistungsübersicht!$D$11/VLOOKUP(Leistungsübersicht!$D$10,Optionen!$W$3:$X$18,2,0),1),""),0)</f>
        <v/>
      </c>
      <c r="G109" s="52" t="str">
        <f>IFERROR(_xlfn.IFNA(VLOOKUP(Leistungsübersicht!C109,Detaildaten!$F$8:$I$308,4,0)/VLOOKUP(C109,Detaildaten!$F$8:$X$308,19,0)*VLOOKUP(C109,'Leistungsübersicht - WIP'!$Y$6:$AG$305,9,0)*VLOOKUP(IF(SUM($S$18:$S$323)=0,1,SUM($S$18:$S$323)),Faktoren!$B$8:$C$17,2,0)*IF($D$9=Optionen!$N$4,Leistungsübersicht!$D$11/VLOOKUP(Leistungsübersicht!$D$10,Optionen!$W$3:$X$18,2,0),1),""),0)</f>
        <v/>
      </c>
      <c r="H109" s="63"/>
      <c r="I109" s="63"/>
      <c r="J109" t="str">
        <f>IF(Q109&gt;0,CONCATENATE("Bereits im Paket ",E109," enthalten"),IF(AND(D109="Nein",I109="X"),"Paket fälschlicherweise ausgewählt",IF(AND(H109="X",I109="X"),"Paket und Einzeln zeitgleich ausgewählt",IF(IFERROR(VLOOKUP(C109,Detaildaten!F99:U399,16,0),"")="","",VLOOKUP(C109,Detaildaten!F99:U399,16,0)))))</f>
        <v/>
      </c>
      <c r="N109">
        <f t="shared" si="8"/>
        <v>0</v>
      </c>
      <c r="O109" t="str">
        <f t="shared" si="7"/>
        <v/>
      </c>
      <c r="P109">
        <f t="shared" si="9"/>
        <v>0</v>
      </c>
      <c r="Q109">
        <f t="shared" si="10"/>
        <v>0</v>
      </c>
      <c r="R109" t="str">
        <f>IF(O109="","",COUNTIF($O109:$O$326,O109))</f>
        <v/>
      </c>
      <c r="S109">
        <f t="shared" si="11"/>
        <v>0</v>
      </c>
      <c r="T109">
        <f t="shared" si="12"/>
        <v>0</v>
      </c>
      <c r="U109" t="str">
        <f t="array" ref="U109">IFERROR(INDEX($O$18:$O$323,MATCH(1,COUNTIF($U$17:U108,$O$18:$O$323)+($O$18:$O414&lt;&gt;"")*1,0)),"")</f>
        <v/>
      </c>
      <c r="V109" t="str">
        <f t="shared" si="13"/>
        <v/>
      </c>
    </row>
    <row r="110" spans="2:22" x14ac:dyDescent="0.3">
      <c r="B110" t="str">
        <f>IF('Leistungsübersicht - WIP'!X98="","",'Leistungsübersicht - WIP'!X98)</f>
        <v/>
      </c>
      <c r="C110" t="str">
        <f>IF('Leistungsübersicht - WIP'!Y98="","",'Leistungsübersicht - WIP'!Y98)</f>
        <v/>
      </c>
      <c r="D110" t="str">
        <f>IF('Leistungsübersicht - WIP'!Z98="","",'Leistungsübersicht - WIP'!Z98)</f>
        <v/>
      </c>
      <c r="E110" t="str">
        <f>IF('Leistungsübersicht - WIP'!AA98="","",'Leistungsübersicht - WIP'!AA98)</f>
        <v/>
      </c>
      <c r="F110" s="52" t="str">
        <f>IFERROR(_xlfn.IFNA(VLOOKUP(Leistungsübersicht!C110,Detaildaten!$F$8:$I$308,4,0)/VLOOKUP(C110,Detaildaten!$F$8:$X$308,19,0)*VLOOKUP(C110,'Leistungsübersicht - WIP'!$Y$6:$AG$305,9,0)*Faktoren!$C$2*IF($D$9=Optionen!$N$4,Leistungsübersicht!$D$11/VLOOKUP(Leistungsübersicht!$D$10,Optionen!$W$3:$X$18,2,0),1),""),0)</f>
        <v/>
      </c>
      <c r="G110" s="52" t="str">
        <f>IFERROR(_xlfn.IFNA(VLOOKUP(Leistungsübersicht!C110,Detaildaten!$F$8:$I$308,4,0)/VLOOKUP(C110,Detaildaten!$F$8:$X$308,19,0)*VLOOKUP(C110,'Leistungsübersicht - WIP'!$Y$6:$AG$305,9,0)*VLOOKUP(IF(SUM($S$18:$S$323)=0,1,SUM($S$18:$S$323)),Faktoren!$B$8:$C$17,2,0)*IF($D$9=Optionen!$N$4,Leistungsübersicht!$D$11/VLOOKUP(Leistungsübersicht!$D$10,Optionen!$W$3:$X$18,2,0),1),""),0)</f>
        <v/>
      </c>
      <c r="H110" s="63"/>
      <c r="I110" s="63"/>
      <c r="J110" t="str">
        <f>IF(Q110&gt;0,CONCATENATE("Bereits im Paket ",E110," enthalten"),IF(AND(D110="Nein",I110="X"),"Paket fälschlicherweise ausgewählt",IF(AND(H110="X",I110="X"),"Paket und Einzeln zeitgleich ausgewählt",IF(IFERROR(VLOOKUP(C110,Detaildaten!F100:U400,16,0),"")="","",VLOOKUP(C110,Detaildaten!F100:U400,16,0)))))</f>
        <v/>
      </c>
      <c r="N110">
        <f t="shared" si="8"/>
        <v>0</v>
      </c>
      <c r="O110" t="str">
        <f t="shared" si="7"/>
        <v/>
      </c>
      <c r="P110">
        <f t="shared" si="9"/>
        <v>0</v>
      </c>
      <c r="Q110">
        <f t="shared" si="10"/>
        <v>0</v>
      </c>
      <c r="R110" t="str">
        <f>IF(O110="","",COUNTIF($O110:$O$326,O110))</f>
        <v/>
      </c>
      <c r="S110">
        <f t="shared" si="11"/>
        <v>0</v>
      </c>
      <c r="T110">
        <f t="shared" si="12"/>
        <v>0</v>
      </c>
      <c r="U110" t="str">
        <f t="array" ref="U110">IFERROR(INDEX($O$18:$O$323,MATCH(1,COUNTIF($U$17:U109,$O$18:$O$323)+($O$18:$O415&lt;&gt;"")*1,0)),"")</f>
        <v/>
      </c>
      <c r="V110" t="str">
        <f t="shared" si="13"/>
        <v/>
      </c>
    </row>
    <row r="111" spans="2:22" x14ac:dyDescent="0.3">
      <c r="B111" t="str">
        <f>IF('Leistungsübersicht - WIP'!X99="","",'Leistungsübersicht - WIP'!X99)</f>
        <v/>
      </c>
      <c r="C111" t="str">
        <f>IF('Leistungsübersicht - WIP'!Y99="","",'Leistungsübersicht - WIP'!Y99)</f>
        <v/>
      </c>
      <c r="D111" t="str">
        <f>IF('Leistungsübersicht - WIP'!Z99="","",'Leistungsübersicht - WIP'!Z99)</f>
        <v/>
      </c>
      <c r="E111" t="str">
        <f>IF('Leistungsübersicht - WIP'!AA99="","",'Leistungsübersicht - WIP'!AA99)</f>
        <v/>
      </c>
      <c r="F111" s="52" t="str">
        <f>IFERROR(_xlfn.IFNA(VLOOKUP(Leistungsübersicht!C111,Detaildaten!$F$8:$I$308,4,0)/VLOOKUP(C111,Detaildaten!$F$8:$X$308,19,0)*VLOOKUP(C111,'Leistungsübersicht - WIP'!$Y$6:$AG$305,9,0)*Faktoren!$C$2*IF($D$9=Optionen!$N$4,Leistungsübersicht!$D$11/VLOOKUP(Leistungsübersicht!$D$10,Optionen!$W$3:$X$18,2,0),1),""),0)</f>
        <v/>
      </c>
      <c r="G111" s="52" t="str">
        <f>IFERROR(_xlfn.IFNA(VLOOKUP(Leistungsübersicht!C111,Detaildaten!$F$8:$I$308,4,0)/VLOOKUP(C111,Detaildaten!$F$8:$X$308,19,0)*VLOOKUP(C111,'Leistungsübersicht - WIP'!$Y$6:$AG$305,9,0)*VLOOKUP(IF(SUM($S$18:$S$323)=0,1,SUM($S$18:$S$323)),Faktoren!$B$8:$C$17,2,0)*IF($D$9=Optionen!$N$4,Leistungsübersicht!$D$11/VLOOKUP(Leistungsübersicht!$D$10,Optionen!$W$3:$X$18,2,0),1),""),0)</f>
        <v/>
      </c>
      <c r="H111" s="63"/>
      <c r="I111" s="63"/>
      <c r="J111" t="str">
        <f>IF(Q111&gt;0,CONCATENATE("Bereits im Paket ",E111," enthalten"),IF(AND(D111="Nein",I111="X"),"Paket fälschlicherweise ausgewählt",IF(AND(H111="X",I111="X"),"Paket und Einzeln zeitgleich ausgewählt",IF(IFERROR(VLOOKUP(C111,Detaildaten!F101:U401,16,0),"")="","",VLOOKUP(C111,Detaildaten!F101:U401,16,0)))))</f>
        <v/>
      </c>
      <c r="N111">
        <f t="shared" si="8"/>
        <v>0</v>
      </c>
      <c r="O111" t="str">
        <f t="shared" si="7"/>
        <v/>
      </c>
      <c r="P111">
        <f t="shared" si="9"/>
        <v>0</v>
      </c>
      <c r="Q111">
        <f t="shared" si="10"/>
        <v>0</v>
      </c>
      <c r="R111" t="str">
        <f>IF(O111="","",COUNTIF($O111:$O$326,O111))</f>
        <v/>
      </c>
      <c r="S111">
        <f t="shared" si="11"/>
        <v>0</v>
      </c>
      <c r="T111">
        <f t="shared" si="12"/>
        <v>0</v>
      </c>
      <c r="U111" t="str">
        <f t="array" ref="U111">IFERROR(INDEX($O$18:$O$323,MATCH(1,COUNTIF($U$17:U110,$O$18:$O$323)+($O$18:$O416&lt;&gt;"")*1,0)),"")</f>
        <v/>
      </c>
      <c r="V111" t="str">
        <f t="shared" si="13"/>
        <v/>
      </c>
    </row>
    <row r="112" spans="2:22" x14ac:dyDescent="0.3">
      <c r="B112" t="str">
        <f>IF('Leistungsübersicht - WIP'!X100="","",'Leistungsübersicht - WIP'!X100)</f>
        <v/>
      </c>
      <c r="C112" t="str">
        <f>IF('Leistungsübersicht - WIP'!Y100="","",'Leistungsübersicht - WIP'!Y100)</f>
        <v/>
      </c>
      <c r="D112" t="str">
        <f>IF('Leistungsübersicht - WIP'!Z100="","",'Leistungsübersicht - WIP'!Z100)</f>
        <v/>
      </c>
      <c r="E112" t="str">
        <f>IF('Leistungsübersicht - WIP'!AA100="","",'Leistungsübersicht - WIP'!AA100)</f>
        <v/>
      </c>
      <c r="F112" s="52" t="str">
        <f>IFERROR(_xlfn.IFNA(VLOOKUP(Leistungsübersicht!C112,Detaildaten!$F$8:$I$308,4,0)/VLOOKUP(C112,Detaildaten!$F$8:$X$308,19,0)*VLOOKUP(C112,'Leistungsübersicht - WIP'!$Y$6:$AG$305,9,0)*Faktoren!$C$2*IF($D$9=Optionen!$N$4,Leistungsübersicht!$D$11/VLOOKUP(Leistungsübersicht!$D$10,Optionen!$W$3:$X$18,2,0),1),""),0)</f>
        <v/>
      </c>
      <c r="G112" s="52" t="str">
        <f>IFERROR(_xlfn.IFNA(VLOOKUP(Leistungsübersicht!C112,Detaildaten!$F$8:$I$308,4,0)/VLOOKUP(C112,Detaildaten!$F$8:$X$308,19,0)*VLOOKUP(C112,'Leistungsübersicht - WIP'!$Y$6:$AG$305,9,0)*VLOOKUP(IF(SUM($S$18:$S$323)=0,1,SUM($S$18:$S$323)),Faktoren!$B$8:$C$17,2,0)*IF($D$9=Optionen!$N$4,Leistungsübersicht!$D$11/VLOOKUP(Leistungsübersicht!$D$10,Optionen!$W$3:$X$18,2,0),1),""),0)</f>
        <v/>
      </c>
      <c r="H112" s="63"/>
      <c r="I112" s="63"/>
      <c r="J112" t="str">
        <f>IF(Q112&gt;0,CONCATENATE("Bereits im Paket ",E112," enthalten"),IF(AND(D112="Nein",I112="X"),"Paket fälschlicherweise ausgewählt",IF(AND(H112="X",I112="X"),"Paket und Einzeln zeitgleich ausgewählt",IF(IFERROR(VLOOKUP(C112,Detaildaten!F102:U402,16,0),"")="","",VLOOKUP(C112,Detaildaten!F102:U402,16,0)))))</f>
        <v/>
      </c>
      <c r="N112">
        <f t="shared" si="8"/>
        <v>0</v>
      </c>
      <c r="O112" t="str">
        <f t="shared" si="7"/>
        <v/>
      </c>
      <c r="P112">
        <f t="shared" si="9"/>
        <v>0</v>
      </c>
      <c r="Q112">
        <f t="shared" si="10"/>
        <v>0</v>
      </c>
      <c r="R112" t="str">
        <f>IF(O112="","",COUNTIF($O112:$O$326,O112))</f>
        <v/>
      </c>
      <c r="S112">
        <f t="shared" si="11"/>
        <v>0</v>
      </c>
      <c r="T112">
        <f t="shared" si="12"/>
        <v>0</v>
      </c>
      <c r="U112" t="str">
        <f t="array" ref="U112">IFERROR(INDEX($O$18:$O$323,MATCH(1,COUNTIF($U$17:U111,$O$18:$O$323)+($O$18:$O417&lt;&gt;"")*1,0)),"")</f>
        <v/>
      </c>
      <c r="V112" t="str">
        <f t="shared" si="13"/>
        <v/>
      </c>
    </row>
    <row r="113" spans="2:22" x14ac:dyDescent="0.3">
      <c r="B113" t="str">
        <f>IF('Leistungsübersicht - WIP'!X101="","",'Leistungsübersicht - WIP'!X101)</f>
        <v/>
      </c>
      <c r="C113" t="str">
        <f>IF('Leistungsübersicht - WIP'!Y101="","",'Leistungsübersicht - WIP'!Y101)</f>
        <v/>
      </c>
      <c r="D113" t="str">
        <f>IF('Leistungsübersicht - WIP'!Z101="","",'Leistungsübersicht - WIP'!Z101)</f>
        <v/>
      </c>
      <c r="E113" t="str">
        <f>IF('Leistungsübersicht - WIP'!AA101="","",'Leistungsübersicht - WIP'!AA101)</f>
        <v/>
      </c>
      <c r="F113" s="52" t="str">
        <f>IFERROR(_xlfn.IFNA(VLOOKUP(Leistungsübersicht!C113,Detaildaten!$F$8:$I$308,4,0)/VLOOKUP(C113,Detaildaten!$F$8:$X$308,19,0)*VLOOKUP(C113,'Leistungsübersicht - WIP'!$Y$6:$AG$305,9,0)*Faktoren!$C$2*IF($D$9=Optionen!$N$4,Leistungsübersicht!$D$11/VLOOKUP(Leistungsübersicht!$D$10,Optionen!$W$3:$X$18,2,0),1),""),0)</f>
        <v/>
      </c>
      <c r="G113" s="52" t="str">
        <f>IFERROR(_xlfn.IFNA(VLOOKUP(Leistungsübersicht!C113,Detaildaten!$F$8:$I$308,4,0)/VLOOKUP(C113,Detaildaten!$F$8:$X$308,19,0)*VLOOKUP(C113,'Leistungsübersicht - WIP'!$Y$6:$AG$305,9,0)*VLOOKUP(IF(SUM($S$18:$S$323)=0,1,SUM($S$18:$S$323)),Faktoren!$B$8:$C$17,2,0)*IF($D$9=Optionen!$N$4,Leistungsübersicht!$D$11/VLOOKUP(Leistungsübersicht!$D$10,Optionen!$W$3:$X$18,2,0),1),""),0)</f>
        <v/>
      </c>
      <c r="H113" s="63"/>
      <c r="I113" s="63"/>
      <c r="J113" t="str">
        <f>IF(Q113&gt;0,CONCATENATE("Bereits im Paket ",E113," enthalten"),IF(AND(D113="Nein",I113="X"),"Paket fälschlicherweise ausgewählt",IF(AND(H113="X",I113="X"),"Paket und Einzeln zeitgleich ausgewählt",IF(IFERROR(VLOOKUP(C113,Detaildaten!F103:U403,16,0),"")="","",VLOOKUP(C113,Detaildaten!F103:U403,16,0)))))</f>
        <v/>
      </c>
      <c r="N113">
        <f t="shared" si="8"/>
        <v>0</v>
      </c>
      <c r="O113" t="str">
        <f t="shared" si="7"/>
        <v/>
      </c>
      <c r="P113">
        <f t="shared" si="9"/>
        <v>0</v>
      </c>
      <c r="Q113">
        <f t="shared" si="10"/>
        <v>0</v>
      </c>
      <c r="R113" t="str">
        <f>IF(O113="","",COUNTIF($O113:$O$326,O113))</f>
        <v/>
      </c>
      <c r="S113">
        <f t="shared" si="11"/>
        <v>0</v>
      </c>
      <c r="T113">
        <f t="shared" si="12"/>
        <v>0</v>
      </c>
      <c r="U113" t="str">
        <f t="array" ref="U113">IFERROR(INDEX($O$18:$O$323,MATCH(1,COUNTIF($U$17:U112,$O$18:$O$323)+($O$18:$O418&lt;&gt;"")*1,0)),"")</f>
        <v/>
      </c>
      <c r="V113" t="str">
        <f t="shared" si="13"/>
        <v/>
      </c>
    </row>
    <row r="114" spans="2:22" x14ac:dyDescent="0.3">
      <c r="B114" t="str">
        <f>IF('Leistungsübersicht - WIP'!X102="","",'Leistungsübersicht - WIP'!X102)</f>
        <v/>
      </c>
      <c r="C114" t="str">
        <f>IF('Leistungsübersicht - WIP'!Y102="","",'Leistungsübersicht - WIP'!Y102)</f>
        <v/>
      </c>
      <c r="D114" t="str">
        <f>IF('Leistungsübersicht - WIP'!Z102="","",'Leistungsübersicht - WIP'!Z102)</f>
        <v/>
      </c>
      <c r="E114" t="str">
        <f>IF('Leistungsübersicht - WIP'!AA102="","",'Leistungsübersicht - WIP'!AA102)</f>
        <v/>
      </c>
      <c r="F114" s="52" t="str">
        <f>IFERROR(_xlfn.IFNA(VLOOKUP(Leistungsübersicht!C114,Detaildaten!$F$8:$I$308,4,0)/VLOOKUP(C114,Detaildaten!$F$8:$X$308,19,0)*VLOOKUP(C114,'Leistungsübersicht - WIP'!$Y$6:$AG$305,9,0)*Faktoren!$C$2*IF($D$9=Optionen!$N$4,Leistungsübersicht!$D$11/VLOOKUP(Leistungsübersicht!$D$10,Optionen!$W$3:$X$18,2,0),1),""),0)</f>
        <v/>
      </c>
      <c r="G114" s="52" t="str">
        <f>IFERROR(_xlfn.IFNA(VLOOKUP(Leistungsübersicht!C114,Detaildaten!$F$8:$I$308,4,0)/VLOOKUP(C114,Detaildaten!$F$8:$X$308,19,0)*VLOOKUP(C114,'Leistungsübersicht - WIP'!$Y$6:$AG$305,9,0)*VLOOKUP(IF(SUM($S$18:$S$323)=0,1,SUM($S$18:$S$323)),Faktoren!$B$8:$C$17,2,0)*IF($D$9=Optionen!$N$4,Leistungsübersicht!$D$11/VLOOKUP(Leistungsübersicht!$D$10,Optionen!$W$3:$X$18,2,0),1),""),0)</f>
        <v/>
      </c>
      <c r="H114" s="63"/>
      <c r="I114" s="63"/>
      <c r="J114" t="str">
        <f>IF(Q114&gt;0,CONCATENATE("Bereits im Paket ",E114," enthalten"),IF(AND(D114="Nein",I114="X"),"Paket fälschlicherweise ausgewählt",IF(AND(H114="X",I114="X"),"Paket und Einzeln zeitgleich ausgewählt",IF(IFERROR(VLOOKUP(C114,Detaildaten!F104:U404,16,0),"")="","",VLOOKUP(C114,Detaildaten!F104:U404,16,0)))))</f>
        <v/>
      </c>
      <c r="N114">
        <f t="shared" si="8"/>
        <v>0</v>
      </c>
      <c r="O114" t="str">
        <f t="shared" si="7"/>
        <v/>
      </c>
      <c r="P114">
        <f t="shared" si="9"/>
        <v>0</v>
      </c>
      <c r="Q114">
        <f t="shared" si="10"/>
        <v>0</v>
      </c>
      <c r="R114" t="str">
        <f>IF(O114="","",COUNTIF($O114:$O$326,O114))</f>
        <v/>
      </c>
      <c r="S114">
        <f t="shared" si="11"/>
        <v>0</v>
      </c>
      <c r="T114">
        <f t="shared" si="12"/>
        <v>0</v>
      </c>
      <c r="U114" t="str">
        <f t="array" ref="U114">IFERROR(INDEX($O$18:$O$323,MATCH(1,COUNTIF($U$17:U113,$O$18:$O$323)+($O$18:$O419&lt;&gt;"")*1,0)),"")</f>
        <v/>
      </c>
      <c r="V114" t="str">
        <f t="shared" si="13"/>
        <v/>
      </c>
    </row>
    <row r="115" spans="2:22" x14ac:dyDescent="0.3">
      <c r="B115" t="str">
        <f>IF('Leistungsübersicht - WIP'!X103="","",'Leistungsübersicht - WIP'!X103)</f>
        <v/>
      </c>
      <c r="C115" t="str">
        <f>IF('Leistungsübersicht - WIP'!Y103="","",'Leistungsübersicht - WIP'!Y103)</f>
        <v/>
      </c>
      <c r="D115" t="str">
        <f>IF('Leistungsübersicht - WIP'!Z103="","",'Leistungsübersicht - WIP'!Z103)</f>
        <v/>
      </c>
      <c r="E115" t="str">
        <f>IF('Leistungsübersicht - WIP'!AA103="","",'Leistungsübersicht - WIP'!AA103)</f>
        <v/>
      </c>
      <c r="F115" s="52" t="str">
        <f>IFERROR(_xlfn.IFNA(VLOOKUP(Leistungsübersicht!C115,Detaildaten!$F$8:$I$308,4,0)/VLOOKUP(C115,Detaildaten!$F$8:$X$308,19,0)*VLOOKUP(C115,'Leistungsübersicht - WIP'!$Y$6:$AG$305,9,0)*Faktoren!$C$2*IF($D$9=Optionen!$N$4,Leistungsübersicht!$D$11/VLOOKUP(Leistungsübersicht!$D$10,Optionen!$W$3:$X$18,2,0),1),""),0)</f>
        <v/>
      </c>
      <c r="G115" s="52" t="str">
        <f>IFERROR(_xlfn.IFNA(VLOOKUP(Leistungsübersicht!C115,Detaildaten!$F$8:$I$308,4,0)/VLOOKUP(C115,Detaildaten!$F$8:$X$308,19,0)*VLOOKUP(C115,'Leistungsübersicht - WIP'!$Y$6:$AG$305,9,0)*VLOOKUP(IF(SUM($S$18:$S$323)=0,1,SUM($S$18:$S$323)),Faktoren!$B$8:$C$17,2,0)*IF($D$9=Optionen!$N$4,Leistungsübersicht!$D$11/VLOOKUP(Leistungsübersicht!$D$10,Optionen!$W$3:$X$18,2,0),1),""),0)</f>
        <v/>
      </c>
      <c r="H115" s="63"/>
      <c r="I115" s="63"/>
      <c r="J115" t="str">
        <f>IF(Q115&gt;0,CONCATENATE("Bereits im Paket ",E115," enthalten"),IF(AND(D115="Nein",I115="X"),"Paket fälschlicherweise ausgewählt",IF(AND(H115="X",I115="X"),"Paket und Einzeln zeitgleich ausgewählt",IF(IFERROR(VLOOKUP(C115,Detaildaten!F105:U405,16,0),"")="","",VLOOKUP(C115,Detaildaten!F105:U405,16,0)))))</f>
        <v/>
      </c>
      <c r="N115">
        <f t="shared" si="8"/>
        <v>0</v>
      </c>
      <c r="O115" t="str">
        <f t="shared" si="7"/>
        <v/>
      </c>
      <c r="P115">
        <f t="shared" si="9"/>
        <v>0</v>
      </c>
      <c r="Q115">
        <f t="shared" si="10"/>
        <v>0</v>
      </c>
      <c r="R115" t="str">
        <f>IF(O115="","",COUNTIF($O115:$O$326,O115))</f>
        <v/>
      </c>
      <c r="S115">
        <f t="shared" si="11"/>
        <v>0</v>
      </c>
      <c r="T115">
        <f t="shared" si="12"/>
        <v>0</v>
      </c>
      <c r="U115" t="str">
        <f t="array" ref="U115">IFERROR(INDEX($O$18:$O$323,MATCH(1,COUNTIF($U$17:U114,$O$18:$O$323)+($O$18:$O420&lt;&gt;"")*1,0)),"")</f>
        <v/>
      </c>
      <c r="V115" t="str">
        <f t="shared" si="13"/>
        <v/>
      </c>
    </row>
    <row r="116" spans="2:22" x14ac:dyDescent="0.3">
      <c r="B116" t="str">
        <f>IF('Leistungsübersicht - WIP'!X104="","",'Leistungsübersicht - WIP'!X104)</f>
        <v/>
      </c>
      <c r="C116" t="str">
        <f>IF('Leistungsübersicht - WIP'!Y104="","",'Leistungsübersicht - WIP'!Y104)</f>
        <v/>
      </c>
      <c r="D116" t="str">
        <f>IF('Leistungsübersicht - WIP'!Z104="","",'Leistungsübersicht - WIP'!Z104)</f>
        <v/>
      </c>
      <c r="E116" t="str">
        <f>IF('Leistungsübersicht - WIP'!AA104="","",'Leistungsübersicht - WIP'!AA104)</f>
        <v/>
      </c>
      <c r="F116" s="52" t="str">
        <f>IFERROR(_xlfn.IFNA(VLOOKUP(Leistungsübersicht!C116,Detaildaten!$F$8:$I$308,4,0)/VLOOKUP(C116,Detaildaten!$F$8:$X$308,19,0)*VLOOKUP(C116,'Leistungsübersicht - WIP'!$Y$6:$AG$305,9,0)*Faktoren!$C$2*IF($D$9=Optionen!$N$4,Leistungsübersicht!$D$11/VLOOKUP(Leistungsübersicht!$D$10,Optionen!$W$3:$X$18,2,0),1),""),0)</f>
        <v/>
      </c>
      <c r="G116" s="52" t="str">
        <f>IFERROR(_xlfn.IFNA(VLOOKUP(Leistungsübersicht!C116,Detaildaten!$F$8:$I$308,4,0)/VLOOKUP(C116,Detaildaten!$F$8:$X$308,19,0)*VLOOKUP(C116,'Leistungsübersicht - WIP'!$Y$6:$AG$305,9,0)*VLOOKUP(IF(SUM($S$18:$S$323)=0,1,SUM($S$18:$S$323)),Faktoren!$B$8:$C$17,2,0)*IF($D$9=Optionen!$N$4,Leistungsübersicht!$D$11/VLOOKUP(Leistungsübersicht!$D$10,Optionen!$W$3:$X$18,2,0),1),""),0)</f>
        <v/>
      </c>
      <c r="H116" s="63"/>
      <c r="I116" s="63"/>
      <c r="J116" t="str">
        <f>IF(Q116&gt;0,CONCATENATE("Bereits im Paket ",E116," enthalten"),IF(AND(D116="Nein",I116="X"),"Paket fälschlicherweise ausgewählt",IF(AND(H116="X",I116="X"),"Paket und Einzeln zeitgleich ausgewählt",IF(IFERROR(VLOOKUP(C116,Detaildaten!F106:U406,16,0),"")="","",VLOOKUP(C116,Detaildaten!F106:U406,16,0)))))</f>
        <v/>
      </c>
      <c r="N116">
        <f t="shared" si="8"/>
        <v>0</v>
      </c>
      <c r="O116" t="str">
        <f t="shared" si="7"/>
        <v/>
      </c>
      <c r="P116">
        <f t="shared" si="9"/>
        <v>0</v>
      </c>
      <c r="Q116">
        <f t="shared" si="10"/>
        <v>0</v>
      </c>
      <c r="R116" t="str">
        <f>IF(O116="","",COUNTIF($O116:$O$326,O116))</f>
        <v/>
      </c>
      <c r="S116">
        <f t="shared" si="11"/>
        <v>0</v>
      </c>
      <c r="T116">
        <f t="shared" si="12"/>
        <v>0</v>
      </c>
      <c r="U116" t="str">
        <f t="array" ref="U116">IFERROR(INDEX($O$18:$O$323,MATCH(1,COUNTIF($U$17:U115,$O$18:$O$323)+($O$18:$O421&lt;&gt;"")*1,0)),"")</f>
        <v/>
      </c>
      <c r="V116" t="str">
        <f t="shared" si="13"/>
        <v/>
      </c>
    </row>
    <row r="117" spans="2:22" x14ac:dyDescent="0.3">
      <c r="B117" t="str">
        <f>IF('Leistungsübersicht - WIP'!X105="","",'Leistungsübersicht - WIP'!X105)</f>
        <v/>
      </c>
      <c r="C117" t="str">
        <f>IF('Leistungsübersicht - WIP'!Y105="","",'Leistungsübersicht - WIP'!Y105)</f>
        <v/>
      </c>
      <c r="D117" t="str">
        <f>IF('Leistungsübersicht - WIP'!Z105="","",'Leistungsübersicht - WIP'!Z105)</f>
        <v/>
      </c>
      <c r="E117" t="str">
        <f>IF('Leistungsübersicht - WIP'!AA105="","",'Leistungsübersicht - WIP'!AA105)</f>
        <v/>
      </c>
      <c r="F117" s="52" t="str">
        <f>IFERROR(_xlfn.IFNA(VLOOKUP(Leistungsübersicht!C117,Detaildaten!$F$8:$I$308,4,0)/VLOOKUP(C117,Detaildaten!$F$8:$X$308,19,0)*VLOOKUP(C117,'Leistungsübersicht - WIP'!$Y$6:$AG$305,9,0)*Faktoren!$C$2*IF($D$9=Optionen!$N$4,Leistungsübersicht!$D$11/VLOOKUP(Leistungsübersicht!$D$10,Optionen!$W$3:$X$18,2,0),1),""),0)</f>
        <v/>
      </c>
      <c r="G117" s="52" t="str">
        <f>IFERROR(_xlfn.IFNA(VLOOKUP(Leistungsübersicht!C117,Detaildaten!$F$8:$I$308,4,0)/VLOOKUP(C117,Detaildaten!$F$8:$X$308,19,0)*VLOOKUP(C117,'Leistungsübersicht - WIP'!$Y$6:$AG$305,9,0)*VLOOKUP(IF(SUM($S$18:$S$323)=0,1,SUM($S$18:$S$323)),Faktoren!$B$8:$C$17,2,0)*IF($D$9=Optionen!$N$4,Leistungsübersicht!$D$11/VLOOKUP(Leistungsübersicht!$D$10,Optionen!$W$3:$X$18,2,0),1),""),0)</f>
        <v/>
      </c>
      <c r="H117" s="63"/>
      <c r="I117" s="63"/>
      <c r="J117" t="str">
        <f>IF(Q117&gt;0,CONCATENATE("Bereits im Paket ",E117," enthalten"),IF(AND(D117="Nein",I117="X"),"Paket fälschlicherweise ausgewählt",IF(AND(H117="X",I117="X"),"Paket und Einzeln zeitgleich ausgewählt",IF(IFERROR(VLOOKUP(C117,Detaildaten!F107:U407,16,0),"")="","",VLOOKUP(C117,Detaildaten!F107:U407,16,0)))))</f>
        <v/>
      </c>
      <c r="N117">
        <f t="shared" si="8"/>
        <v>0</v>
      </c>
      <c r="O117" t="str">
        <f t="shared" si="7"/>
        <v/>
      </c>
      <c r="P117">
        <f t="shared" si="9"/>
        <v>0</v>
      </c>
      <c r="Q117">
        <f t="shared" si="10"/>
        <v>0</v>
      </c>
      <c r="R117" t="str">
        <f>IF(O117="","",COUNTIF($O117:$O$326,O117))</f>
        <v/>
      </c>
      <c r="S117">
        <f t="shared" si="11"/>
        <v>0</v>
      </c>
      <c r="T117">
        <f t="shared" si="12"/>
        <v>0</v>
      </c>
      <c r="U117" t="str">
        <f t="array" ref="U117">IFERROR(INDEX($O$18:$O$323,MATCH(1,COUNTIF($U$17:U116,$O$18:$O$323)+($O$18:$O422&lt;&gt;"")*1,0)),"")</f>
        <v/>
      </c>
      <c r="V117" t="str">
        <f t="shared" si="13"/>
        <v/>
      </c>
    </row>
    <row r="118" spans="2:22" x14ac:dyDescent="0.3">
      <c r="B118" t="str">
        <f>IF('Leistungsübersicht - WIP'!X106="","",'Leistungsübersicht - WIP'!X106)</f>
        <v/>
      </c>
      <c r="C118" t="str">
        <f>IF('Leistungsübersicht - WIP'!Y106="","",'Leistungsübersicht - WIP'!Y106)</f>
        <v/>
      </c>
      <c r="D118" t="str">
        <f>IF('Leistungsübersicht - WIP'!Z106="","",'Leistungsübersicht - WIP'!Z106)</f>
        <v/>
      </c>
      <c r="E118" t="str">
        <f>IF('Leistungsübersicht - WIP'!AA106="","",'Leistungsübersicht - WIP'!AA106)</f>
        <v/>
      </c>
      <c r="F118" s="52" t="str">
        <f>IFERROR(_xlfn.IFNA(VLOOKUP(Leistungsübersicht!C118,Detaildaten!$F$8:$I$308,4,0)/VLOOKUP(C118,Detaildaten!$F$8:$X$308,19,0)*VLOOKUP(C118,'Leistungsübersicht - WIP'!$Y$6:$AG$305,9,0)*Faktoren!$C$2*IF($D$9=Optionen!$N$4,Leistungsübersicht!$D$11/VLOOKUP(Leistungsübersicht!$D$10,Optionen!$W$3:$X$18,2,0),1),""),0)</f>
        <v/>
      </c>
      <c r="G118" s="52" t="str">
        <f>IFERROR(_xlfn.IFNA(VLOOKUP(Leistungsübersicht!C118,Detaildaten!$F$8:$I$308,4,0)/VLOOKUP(C118,Detaildaten!$F$8:$X$308,19,0)*VLOOKUP(C118,'Leistungsübersicht - WIP'!$Y$6:$AG$305,9,0)*VLOOKUP(IF(SUM($S$18:$S$323)=0,1,SUM($S$18:$S$323)),Faktoren!$B$8:$C$17,2,0)*IF($D$9=Optionen!$N$4,Leistungsübersicht!$D$11/VLOOKUP(Leistungsübersicht!$D$10,Optionen!$W$3:$X$18,2,0),1),""),0)</f>
        <v/>
      </c>
      <c r="H118" s="63"/>
      <c r="I118" s="63"/>
      <c r="J118" t="str">
        <f>IF(Q118&gt;0,CONCATENATE("Bereits im Paket ",E118," enthalten"),IF(AND(D118="Nein",I118="X"),"Paket fälschlicherweise ausgewählt",IF(AND(H118="X",I118="X"),"Paket und Einzeln zeitgleich ausgewählt",IF(IFERROR(VLOOKUP(C118,Detaildaten!F108:U408,16,0),"")="","",VLOOKUP(C118,Detaildaten!F108:U408,16,0)))))</f>
        <v/>
      </c>
      <c r="N118">
        <f t="shared" si="8"/>
        <v>0</v>
      </c>
      <c r="O118" t="str">
        <f t="shared" si="7"/>
        <v/>
      </c>
      <c r="P118">
        <f t="shared" si="9"/>
        <v>0</v>
      </c>
      <c r="Q118">
        <f t="shared" si="10"/>
        <v>0</v>
      </c>
      <c r="R118" t="str">
        <f>IF(O118="","",COUNTIF($O118:$O$326,O118))</f>
        <v/>
      </c>
      <c r="S118">
        <f t="shared" si="11"/>
        <v>0</v>
      </c>
      <c r="T118">
        <f t="shared" si="12"/>
        <v>0</v>
      </c>
      <c r="U118" t="str">
        <f t="array" ref="U118">IFERROR(INDEX($O$18:$O$323,MATCH(1,COUNTIF($U$17:U117,$O$18:$O$323)+($O$18:$O423&lt;&gt;"")*1,0)),"")</f>
        <v/>
      </c>
      <c r="V118" t="str">
        <f t="shared" si="13"/>
        <v/>
      </c>
    </row>
    <row r="119" spans="2:22" x14ac:dyDescent="0.3">
      <c r="B119" t="str">
        <f>IF('Leistungsübersicht - WIP'!X107="","",'Leistungsübersicht - WIP'!X107)</f>
        <v/>
      </c>
      <c r="C119" t="str">
        <f>IF('Leistungsübersicht - WIP'!Y107="","",'Leistungsübersicht - WIP'!Y107)</f>
        <v/>
      </c>
      <c r="D119" t="str">
        <f>IF('Leistungsübersicht - WIP'!Z107="","",'Leistungsübersicht - WIP'!Z107)</f>
        <v/>
      </c>
      <c r="E119" t="str">
        <f>IF('Leistungsübersicht - WIP'!AA107="","",'Leistungsübersicht - WIP'!AA107)</f>
        <v/>
      </c>
      <c r="F119" s="52" t="str">
        <f>IFERROR(_xlfn.IFNA(VLOOKUP(Leistungsübersicht!C119,Detaildaten!$F$8:$I$308,4,0)/VLOOKUP(C119,Detaildaten!$F$8:$X$308,19,0)*VLOOKUP(C119,'Leistungsübersicht - WIP'!$Y$6:$AG$305,9,0)*Faktoren!$C$2*IF($D$9=Optionen!$N$4,Leistungsübersicht!$D$11/VLOOKUP(Leistungsübersicht!$D$10,Optionen!$W$3:$X$18,2,0),1),""),0)</f>
        <v/>
      </c>
      <c r="G119" s="52" t="str">
        <f>IFERROR(_xlfn.IFNA(VLOOKUP(Leistungsübersicht!C119,Detaildaten!$F$8:$I$308,4,0)/VLOOKUP(C119,Detaildaten!$F$8:$X$308,19,0)*VLOOKUP(C119,'Leistungsübersicht - WIP'!$Y$6:$AG$305,9,0)*VLOOKUP(IF(SUM($S$18:$S$323)=0,1,SUM($S$18:$S$323)),Faktoren!$B$8:$C$17,2,0)*IF($D$9=Optionen!$N$4,Leistungsübersicht!$D$11/VLOOKUP(Leistungsübersicht!$D$10,Optionen!$W$3:$X$18,2,0),1),""),0)</f>
        <v/>
      </c>
      <c r="H119" s="63"/>
      <c r="I119" s="63"/>
      <c r="J119" t="str">
        <f>IF(Q119&gt;0,CONCATENATE("Bereits im Paket ",E119," enthalten"),IF(AND(D119="Nein",I119="X"),"Paket fälschlicherweise ausgewählt",IF(AND(H119="X",I119="X"),"Paket und Einzeln zeitgleich ausgewählt",IF(IFERROR(VLOOKUP(C119,Detaildaten!F109:U409,16,0),"")="","",VLOOKUP(C119,Detaildaten!F109:U409,16,0)))))</f>
        <v/>
      </c>
      <c r="N119">
        <f t="shared" si="8"/>
        <v>0</v>
      </c>
      <c r="O119" t="str">
        <f t="shared" si="7"/>
        <v/>
      </c>
      <c r="P119">
        <f t="shared" si="9"/>
        <v>0</v>
      </c>
      <c r="Q119">
        <f t="shared" si="10"/>
        <v>0</v>
      </c>
      <c r="R119" t="str">
        <f>IF(O119="","",COUNTIF($O119:$O$326,O119))</f>
        <v/>
      </c>
      <c r="S119">
        <f t="shared" si="11"/>
        <v>0</v>
      </c>
      <c r="T119">
        <f t="shared" si="12"/>
        <v>0</v>
      </c>
      <c r="U119" t="str">
        <f t="array" ref="U119">IFERROR(INDEX($O$18:$O$323,MATCH(1,COUNTIF($U$17:U118,$O$18:$O$323)+($O$18:$O424&lt;&gt;"")*1,0)),"")</f>
        <v/>
      </c>
      <c r="V119" t="str">
        <f t="shared" si="13"/>
        <v/>
      </c>
    </row>
    <row r="120" spans="2:22" x14ac:dyDescent="0.3">
      <c r="B120" t="str">
        <f>IF('Leistungsübersicht - WIP'!X108="","",'Leistungsübersicht - WIP'!X108)</f>
        <v/>
      </c>
      <c r="C120" t="str">
        <f>IF('Leistungsübersicht - WIP'!Y108="","",'Leistungsübersicht - WIP'!Y108)</f>
        <v/>
      </c>
      <c r="D120" t="str">
        <f>IF('Leistungsübersicht - WIP'!Z108="","",'Leistungsübersicht - WIP'!Z108)</f>
        <v/>
      </c>
      <c r="E120" t="str">
        <f>IF('Leistungsübersicht - WIP'!AA108="","",'Leistungsübersicht - WIP'!AA108)</f>
        <v/>
      </c>
      <c r="F120" s="52" t="str">
        <f>IFERROR(_xlfn.IFNA(VLOOKUP(Leistungsübersicht!C120,Detaildaten!$F$8:$I$308,4,0)/VLOOKUP(C120,Detaildaten!$F$8:$X$308,19,0)*VLOOKUP(C120,'Leistungsübersicht - WIP'!$Y$6:$AG$305,9,0)*Faktoren!$C$2*IF($D$9=Optionen!$N$4,Leistungsübersicht!$D$11/VLOOKUP(Leistungsübersicht!$D$10,Optionen!$W$3:$X$18,2,0),1),""),0)</f>
        <v/>
      </c>
      <c r="G120" s="52" t="str">
        <f>IFERROR(_xlfn.IFNA(VLOOKUP(Leistungsübersicht!C120,Detaildaten!$F$8:$I$308,4,0)/VLOOKUP(C120,Detaildaten!$F$8:$X$308,19,0)*VLOOKUP(C120,'Leistungsübersicht - WIP'!$Y$6:$AG$305,9,0)*VLOOKUP(IF(SUM($S$18:$S$323)=0,1,SUM($S$18:$S$323)),Faktoren!$B$8:$C$17,2,0)*IF($D$9=Optionen!$N$4,Leistungsübersicht!$D$11/VLOOKUP(Leistungsübersicht!$D$10,Optionen!$W$3:$X$18,2,0),1),""),0)</f>
        <v/>
      </c>
      <c r="H120" s="63"/>
      <c r="I120" s="63"/>
      <c r="J120" t="str">
        <f>IF(Q120&gt;0,CONCATENATE("Bereits im Paket ",E120," enthalten"),IF(AND(D120="Nein",I120="X"),"Paket fälschlicherweise ausgewählt",IF(AND(H120="X",I120="X"),"Paket und Einzeln zeitgleich ausgewählt",IF(IFERROR(VLOOKUP(C120,Detaildaten!F110:U410,16,0),"")="","",VLOOKUP(C120,Detaildaten!F110:U410,16,0)))))</f>
        <v/>
      </c>
      <c r="N120">
        <f t="shared" si="8"/>
        <v>0</v>
      </c>
      <c r="O120" t="str">
        <f t="shared" si="7"/>
        <v/>
      </c>
      <c r="P120">
        <f t="shared" si="9"/>
        <v>0</v>
      </c>
      <c r="Q120">
        <f t="shared" si="10"/>
        <v>0</v>
      </c>
      <c r="R120" t="str">
        <f>IF(O120="","",COUNTIF($O120:$O$326,O120))</f>
        <v/>
      </c>
      <c r="S120">
        <f t="shared" si="11"/>
        <v>0</v>
      </c>
      <c r="T120">
        <f t="shared" si="12"/>
        <v>0</v>
      </c>
      <c r="U120" t="str">
        <f t="array" ref="U120">IFERROR(INDEX($O$18:$O$323,MATCH(1,COUNTIF($U$17:U119,$O$18:$O$323)+($O$18:$O425&lt;&gt;"")*1,0)),"")</f>
        <v/>
      </c>
      <c r="V120" t="str">
        <f t="shared" si="13"/>
        <v/>
      </c>
    </row>
    <row r="121" spans="2:22" x14ac:dyDescent="0.3">
      <c r="B121" t="str">
        <f>IF('Leistungsübersicht - WIP'!X109="","",'Leistungsübersicht - WIP'!X109)</f>
        <v/>
      </c>
      <c r="C121" t="str">
        <f>IF('Leistungsübersicht - WIP'!Y109="","",'Leistungsübersicht - WIP'!Y109)</f>
        <v/>
      </c>
      <c r="D121" t="str">
        <f>IF('Leistungsübersicht - WIP'!Z109="","",'Leistungsübersicht - WIP'!Z109)</f>
        <v/>
      </c>
      <c r="E121" t="str">
        <f>IF('Leistungsübersicht - WIP'!AA109="","",'Leistungsübersicht - WIP'!AA109)</f>
        <v/>
      </c>
      <c r="F121" s="52" t="str">
        <f>IFERROR(_xlfn.IFNA(VLOOKUP(Leistungsübersicht!C121,Detaildaten!$F$8:$I$308,4,0)/VLOOKUP(C121,Detaildaten!$F$8:$X$308,19,0)*VLOOKUP(C121,'Leistungsübersicht - WIP'!$Y$6:$AG$305,9,0)*Faktoren!$C$2*IF($D$9=Optionen!$N$4,Leistungsübersicht!$D$11/VLOOKUP(Leistungsübersicht!$D$10,Optionen!$W$3:$X$18,2,0),1),""),0)</f>
        <v/>
      </c>
      <c r="G121" s="52" t="str">
        <f>IFERROR(_xlfn.IFNA(VLOOKUP(Leistungsübersicht!C121,Detaildaten!$F$8:$I$308,4,0)/VLOOKUP(C121,Detaildaten!$F$8:$X$308,19,0)*VLOOKUP(C121,'Leistungsübersicht - WIP'!$Y$6:$AG$305,9,0)*VLOOKUP(IF(SUM($S$18:$S$323)=0,1,SUM($S$18:$S$323)),Faktoren!$B$8:$C$17,2,0)*IF($D$9=Optionen!$N$4,Leistungsübersicht!$D$11/VLOOKUP(Leistungsübersicht!$D$10,Optionen!$W$3:$X$18,2,0),1),""),0)</f>
        <v/>
      </c>
      <c r="H121" s="63"/>
      <c r="I121" s="63"/>
      <c r="J121" t="str">
        <f>IF(Q121&gt;0,CONCATENATE("Bereits im Paket ",E121," enthalten"),IF(AND(D121="Nein",I121="X"),"Paket fälschlicherweise ausgewählt",IF(AND(H121="X",I121="X"),"Paket und Einzeln zeitgleich ausgewählt",IF(IFERROR(VLOOKUP(C121,Detaildaten!F111:U411,16,0),"")="","",VLOOKUP(C121,Detaildaten!F111:U411,16,0)))))</f>
        <v/>
      </c>
      <c r="N121">
        <f t="shared" si="8"/>
        <v>0</v>
      </c>
      <c r="O121" t="str">
        <f t="shared" si="7"/>
        <v/>
      </c>
      <c r="P121">
        <f t="shared" si="9"/>
        <v>0</v>
      </c>
      <c r="Q121">
        <f t="shared" si="10"/>
        <v>0</v>
      </c>
      <c r="R121" t="str">
        <f>IF(O121="","",COUNTIF($O121:$O$326,O121))</f>
        <v/>
      </c>
      <c r="S121">
        <f t="shared" si="11"/>
        <v>0</v>
      </c>
      <c r="T121">
        <f t="shared" si="12"/>
        <v>0</v>
      </c>
      <c r="U121" t="str">
        <f t="array" ref="U121">IFERROR(INDEX($O$18:$O$323,MATCH(1,COUNTIF($U$17:U120,$O$18:$O$323)+($O$18:$O426&lt;&gt;"")*1,0)),"")</f>
        <v/>
      </c>
      <c r="V121" t="str">
        <f t="shared" si="13"/>
        <v/>
      </c>
    </row>
    <row r="122" spans="2:22" x14ac:dyDescent="0.3">
      <c r="B122" t="str">
        <f>IF('Leistungsübersicht - WIP'!X110="","",'Leistungsübersicht - WIP'!X110)</f>
        <v/>
      </c>
      <c r="C122" t="str">
        <f>IF('Leistungsübersicht - WIP'!Y110="","",'Leistungsübersicht - WIP'!Y110)</f>
        <v/>
      </c>
      <c r="D122" t="str">
        <f>IF('Leistungsübersicht - WIP'!Z110="","",'Leistungsübersicht - WIP'!Z110)</f>
        <v/>
      </c>
      <c r="E122" t="str">
        <f>IF('Leistungsübersicht - WIP'!AA110="","",'Leistungsübersicht - WIP'!AA110)</f>
        <v/>
      </c>
      <c r="F122" s="52" t="str">
        <f>IFERROR(_xlfn.IFNA(VLOOKUP(Leistungsübersicht!C122,Detaildaten!$F$8:$I$308,4,0)/VLOOKUP(C122,Detaildaten!$F$8:$X$308,19,0)*VLOOKUP(C122,'Leistungsübersicht - WIP'!$Y$6:$AG$305,9,0)*Faktoren!$C$2*IF($D$9=Optionen!$N$4,Leistungsübersicht!$D$11/VLOOKUP(Leistungsübersicht!$D$10,Optionen!$W$3:$X$18,2,0),1),""),0)</f>
        <v/>
      </c>
      <c r="G122" s="52" t="str">
        <f>IFERROR(_xlfn.IFNA(VLOOKUP(Leistungsübersicht!C122,Detaildaten!$F$8:$I$308,4,0)/VLOOKUP(C122,Detaildaten!$F$8:$X$308,19,0)*VLOOKUP(C122,'Leistungsübersicht - WIP'!$Y$6:$AG$305,9,0)*VLOOKUP(IF(SUM($S$18:$S$323)=0,1,SUM($S$18:$S$323)),Faktoren!$B$8:$C$17,2,0)*IF($D$9=Optionen!$N$4,Leistungsübersicht!$D$11/VLOOKUP(Leistungsübersicht!$D$10,Optionen!$W$3:$X$18,2,0),1),""),0)</f>
        <v/>
      </c>
      <c r="H122" s="63"/>
      <c r="I122" s="63"/>
      <c r="J122" t="str">
        <f>IF(Q122&gt;0,CONCATENATE("Bereits im Paket ",E122," enthalten"),IF(AND(D122="Nein",I122="X"),"Paket fälschlicherweise ausgewählt",IF(AND(H122="X",I122="X"),"Paket und Einzeln zeitgleich ausgewählt",IF(IFERROR(VLOOKUP(C122,Detaildaten!F112:U412,16,0),"")="","",VLOOKUP(C122,Detaildaten!F112:U412,16,0)))))</f>
        <v/>
      </c>
      <c r="N122">
        <f t="shared" si="8"/>
        <v>0</v>
      </c>
      <c r="O122" t="str">
        <f t="shared" si="7"/>
        <v/>
      </c>
      <c r="P122">
        <f t="shared" si="9"/>
        <v>0</v>
      </c>
      <c r="Q122">
        <f t="shared" si="10"/>
        <v>0</v>
      </c>
      <c r="R122" t="str">
        <f>IF(O122="","",COUNTIF($O122:$O$326,O122))</f>
        <v/>
      </c>
      <c r="S122">
        <f t="shared" si="11"/>
        <v>0</v>
      </c>
      <c r="T122">
        <f t="shared" si="12"/>
        <v>0</v>
      </c>
      <c r="U122" t="str">
        <f t="array" ref="U122">IFERROR(INDEX($O$18:$O$323,MATCH(1,COUNTIF($U$17:U121,$O$18:$O$323)+($O$18:$O427&lt;&gt;"")*1,0)),"")</f>
        <v/>
      </c>
      <c r="V122" t="str">
        <f t="shared" si="13"/>
        <v/>
      </c>
    </row>
    <row r="123" spans="2:22" x14ac:dyDescent="0.3">
      <c r="B123" t="str">
        <f>IF('Leistungsübersicht - WIP'!X111="","",'Leistungsübersicht - WIP'!X111)</f>
        <v/>
      </c>
      <c r="C123" t="str">
        <f>IF('Leistungsübersicht - WIP'!Y111="","",'Leistungsübersicht - WIP'!Y111)</f>
        <v/>
      </c>
      <c r="D123" t="str">
        <f>IF('Leistungsübersicht - WIP'!Z111="","",'Leistungsübersicht - WIP'!Z111)</f>
        <v/>
      </c>
      <c r="E123" t="str">
        <f>IF('Leistungsübersicht - WIP'!AA111="","",'Leistungsübersicht - WIP'!AA111)</f>
        <v/>
      </c>
      <c r="F123" s="52" t="str">
        <f>IFERROR(_xlfn.IFNA(VLOOKUP(Leistungsübersicht!C123,Detaildaten!$F$8:$I$308,4,0)/VLOOKUP(C123,Detaildaten!$F$8:$X$308,19,0)*VLOOKUP(C123,'Leistungsübersicht - WIP'!$Y$6:$AG$305,9,0)*Faktoren!$C$2*IF($D$9=Optionen!$N$4,Leistungsübersicht!$D$11/VLOOKUP(Leistungsübersicht!$D$10,Optionen!$W$3:$X$18,2,0),1),""),0)</f>
        <v/>
      </c>
      <c r="G123" s="52" t="str">
        <f>IFERROR(_xlfn.IFNA(VLOOKUP(Leistungsübersicht!C123,Detaildaten!$F$8:$I$308,4,0)/VLOOKUP(C123,Detaildaten!$F$8:$X$308,19,0)*VLOOKUP(C123,'Leistungsübersicht - WIP'!$Y$6:$AG$305,9,0)*VLOOKUP(IF(SUM($S$18:$S$323)=0,1,SUM($S$18:$S$323)),Faktoren!$B$8:$C$17,2,0)*IF($D$9=Optionen!$N$4,Leistungsübersicht!$D$11/VLOOKUP(Leistungsübersicht!$D$10,Optionen!$W$3:$X$18,2,0),1),""),0)</f>
        <v/>
      </c>
      <c r="H123" s="63"/>
      <c r="I123" s="63"/>
      <c r="J123" t="str">
        <f>IF(Q123&gt;0,CONCATENATE("Bereits im Paket ",E123," enthalten"),IF(AND(D123="Nein",I123="X"),"Paket fälschlicherweise ausgewählt",IF(AND(H123="X",I123="X"),"Paket und Einzeln zeitgleich ausgewählt",IF(IFERROR(VLOOKUP(C123,Detaildaten!F113:U413,16,0),"")="","",VLOOKUP(C123,Detaildaten!F113:U413,16,0)))))</f>
        <v/>
      </c>
      <c r="N123">
        <f t="shared" si="8"/>
        <v>0</v>
      </c>
      <c r="O123" t="str">
        <f t="shared" si="7"/>
        <v/>
      </c>
      <c r="P123">
        <f t="shared" si="9"/>
        <v>0</v>
      </c>
      <c r="Q123">
        <f t="shared" si="10"/>
        <v>0</v>
      </c>
      <c r="R123" t="str">
        <f>IF(O123="","",COUNTIF($O123:$O$326,O123))</f>
        <v/>
      </c>
      <c r="S123">
        <f t="shared" si="11"/>
        <v>0</v>
      </c>
      <c r="T123">
        <f t="shared" si="12"/>
        <v>0</v>
      </c>
      <c r="U123" t="str">
        <f t="array" ref="U123">IFERROR(INDEX($O$18:$O$323,MATCH(1,COUNTIF($U$17:U122,$O$18:$O$323)+($O$18:$O428&lt;&gt;"")*1,0)),"")</f>
        <v/>
      </c>
      <c r="V123" t="str">
        <f t="shared" si="13"/>
        <v/>
      </c>
    </row>
    <row r="124" spans="2:22" x14ac:dyDescent="0.3">
      <c r="B124" t="str">
        <f>IF('Leistungsübersicht - WIP'!X112="","",'Leistungsübersicht - WIP'!X112)</f>
        <v/>
      </c>
      <c r="C124" t="str">
        <f>IF('Leistungsübersicht - WIP'!Y112="","",'Leistungsübersicht - WIP'!Y112)</f>
        <v/>
      </c>
      <c r="D124" t="str">
        <f>IF('Leistungsübersicht - WIP'!Z112="","",'Leistungsübersicht - WIP'!Z112)</f>
        <v/>
      </c>
      <c r="E124" t="str">
        <f>IF('Leistungsübersicht - WIP'!AA112="","",'Leistungsübersicht - WIP'!AA112)</f>
        <v/>
      </c>
      <c r="F124" s="52" t="str">
        <f>IFERROR(_xlfn.IFNA(VLOOKUP(Leistungsübersicht!C124,Detaildaten!$F$8:$I$308,4,0)/VLOOKUP(C124,Detaildaten!$F$8:$X$308,19,0)*VLOOKUP(C124,'Leistungsübersicht - WIP'!$Y$6:$AG$305,9,0)*Faktoren!$C$2*IF($D$9=Optionen!$N$4,Leistungsübersicht!$D$11/VLOOKUP(Leistungsübersicht!$D$10,Optionen!$W$3:$X$18,2,0),1),""),0)</f>
        <v/>
      </c>
      <c r="G124" s="52" t="str">
        <f>IFERROR(_xlfn.IFNA(VLOOKUP(Leistungsübersicht!C124,Detaildaten!$F$8:$I$308,4,0)/VLOOKUP(C124,Detaildaten!$F$8:$X$308,19,0)*VLOOKUP(C124,'Leistungsübersicht - WIP'!$Y$6:$AG$305,9,0)*VLOOKUP(IF(SUM($S$18:$S$323)=0,1,SUM($S$18:$S$323)),Faktoren!$B$8:$C$17,2,0)*IF($D$9=Optionen!$N$4,Leistungsübersicht!$D$11/VLOOKUP(Leistungsübersicht!$D$10,Optionen!$W$3:$X$18,2,0),1),""),0)</f>
        <v/>
      </c>
      <c r="H124" s="63"/>
      <c r="I124" s="63"/>
      <c r="J124" t="str">
        <f>IF(Q124&gt;0,CONCATENATE("Bereits im Paket ",E124," enthalten"),IF(AND(D124="Nein",I124="X"),"Paket fälschlicherweise ausgewählt",IF(AND(H124="X",I124="X"),"Paket und Einzeln zeitgleich ausgewählt",IF(IFERROR(VLOOKUP(C124,Detaildaten!F114:U414,16,0),"")="","",VLOOKUP(C124,Detaildaten!F114:U414,16,0)))))</f>
        <v/>
      </c>
      <c r="N124">
        <f t="shared" si="8"/>
        <v>0</v>
      </c>
      <c r="O124" t="str">
        <f t="shared" si="7"/>
        <v/>
      </c>
      <c r="P124">
        <f t="shared" si="9"/>
        <v>0</v>
      </c>
      <c r="Q124">
        <f t="shared" si="10"/>
        <v>0</v>
      </c>
      <c r="R124" t="str">
        <f>IF(O124="","",COUNTIF($O124:$O$326,O124))</f>
        <v/>
      </c>
      <c r="S124">
        <f t="shared" si="11"/>
        <v>0</v>
      </c>
      <c r="T124">
        <f t="shared" si="12"/>
        <v>0</v>
      </c>
      <c r="U124" t="str">
        <f t="array" ref="U124">IFERROR(INDEX($O$18:$O$323,MATCH(1,COUNTIF($U$17:U123,$O$18:$O$323)+($O$18:$O429&lt;&gt;"")*1,0)),"")</f>
        <v/>
      </c>
      <c r="V124" t="str">
        <f t="shared" si="13"/>
        <v/>
      </c>
    </row>
    <row r="125" spans="2:22" x14ac:dyDescent="0.3">
      <c r="B125" t="str">
        <f>IF('Leistungsübersicht - WIP'!X113="","",'Leistungsübersicht - WIP'!X113)</f>
        <v/>
      </c>
      <c r="C125" t="str">
        <f>IF('Leistungsübersicht - WIP'!Y113="","",'Leistungsübersicht - WIP'!Y113)</f>
        <v/>
      </c>
      <c r="D125" t="str">
        <f>IF('Leistungsübersicht - WIP'!Z113="","",'Leistungsübersicht - WIP'!Z113)</f>
        <v/>
      </c>
      <c r="E125" t="str">
        <f>IF('Leistungsübersicht - WIP'!AA113="","",'Leistungsübersicht - WIP'!AA113)</f>
        <v/>
      </c>
      <c r="F125" s="52" t="str">
        <f>IFERROR(_xlfn.IFNA(VLOOKUP(Leistungsübersicht!C125,Detaildaten!$F$8:$I$308,4,0)/VLOOKUP(C125,Detaildaten!$F$8:$X$308,19,0)*VLOOKUP(C125,'Leistungsübersicht - WIP'!$Y$6:$AG$305,9,0)*Faktoren!$C$2*IF($D$9=Optionen!$N$4,Leistungsübersicht!$D$11/VLOOKUP(Leistungsübersicht!$D$10,Optionen!$W$3:$X$18,2,0),1),""),0)</f>
        <v/>
      </c>
      <c r="G125" s="52" t="str">
        <f>IFERROR(_xlfn.IFNA(VLOOKUP(Leistungsübersicht!C125,Detaildaten!$F$8:$I$308,4,0)/VLOOKUP(C125,Detaildaten!$F$8:$X$308,19,0)*VLOOKUP(C125,'Leistungsübersicht - WIP'!$Y$6:$AG$305,9,0)*VLOOKUP(IF(SUM($S$18:$S$323)=0,1,SUM($S$18:$S$323)),Faktoren!$B$8:$C$17,2,0)*IF($D$9=Optionen!$N$4,Leistungsübersicht!$D$11/VLOOKUP(Leistungsübersicht!$D$10,Optionen!$W$3:$X$18,2,0),1),""),0)</f>
        <v/>
      </c>
      <c r="H125" s="63"/>
      <c r="I125" s="63"/>
      <c r="J125" t="str">
        <f>IF(Q125&gt;0,CONCATENATE("Bereits im Paket ",E125," enthalten"),IF(AND(D125="Nein",I125="X"),"Paket fälschlicherweise ausgewählt",IF(AND(H125="X",I125="X"),"Paket und Einzeln zeitgleich ausgewählt",IF(IFERROR(VLOOKUP(C125,Detaildaten!F115:U415,16,0),"")="","",VLOOKUP(C125,Detaildaten!F115:U415,16,0)))))</f>
        <v/>
      </c>
      <c r="N125">
        <f t="shared" si="8"/>
        <v>0</v>
      </c>
      <c r="O125" t="str">
        <f t="shared" si="7"/>
        <v/>
      </c>
      <c r="P125">
        <f t="shared" si="9"/>
        <v>0</v>
      </c>
      <c r="Q125">
        <f t="shared" si="10"/>
        <v>0</v>
      </c>
      <c r="R125" t="str">
        <f>IF(O125="","",COUNTIF($O125:$O$326,O125))</f>
        <v/>
      </c>
      <c r="S125">
        <f t="shared" si="11"/>
        <v>0</v>
      </c>
      <c r="T125">
        <f t="shared" si="12"/>
        <v>0</v>
      </c>
      <c r="U125" t="str">
        <f t="array" ref="U125">IFERROR(INDEX($O$18:$O$323,MATCH(1,COUNTIF($U$17:U124,$O$18:$O$323)+($O$18:$O430&lt;&gt;"")*1,0)),"")</f>
        <v/>
      </c>
      <c r="V125" t="str">
        <f t="shared" si="13"/>
        <v/>
      </c>
    </row>
    <row r="126" spans="2:22" x14ac:dyDescent="0.3">
      <c r="B126" t="str">
        <f>IF('Leistungsübersicht - WIP'!X114="","",'Leistungsübersicht - WIP'!X114)</f>
        <v/>
      </c>
      <c r="C126" t="str">
        <f>IF('Leistungsübersicht - WIP'!Y114="","",'Leistungsübersicht - WIP'!Y114)</f>
        <v/>
      </c>
      <c r="D126" t="str">
        <f>IF('Leistungsübersicht - WIP'!Z114="","",'Leistungsübersicht - WIP'!Z114)</f>
        <v/>
      </c>
      <c r="E126" t="str">
        <f>IF('Leistungsübersicht - WIP'!AA114="","",'Leistungsübersicht - WIP'!AA114)</f>
        <v/>
      </c>
      <c r="F126" s="52" t="str">
        <f>IFERROR(_xlfn.IFNA(VLOOKUP(Leistungsübersicht!C126,Detaildaten!$F$8:$I$308,4,0)/VLOOKUP(C126,Detaildaten!$F$8:$X$308,19,0)*VLOOKUP(C126,'Leistungsübersicht - WIP'!$Y$6:$AG$305,9,0)*Faktoren!$C$2*IF($D$9=Optionen!$N$4,Leistungsübersicht!$D$11/VLOOKUP(Leistungsübersicht!$D$10,Optionen!$W$3:$X$18,2,0),1),""),0)</f>
        <v/>
      </c>
      <c r="G126" s="52" t="str">
        <f>IFERROR(_xlfn.IFNA(VLOOKUP(Leistungsübersicht!C126,Detaildaten!$F$8:$I$308,4,0)/VLOOKUP(C126,Detaildaten!$F$8:$X$308,19,0)*VLOOKUP(C126,'Leistungsübersicht - WIP'!$Y$6:$AG$305,9,0)*VLOOKUP(IF(SUM($S$18:$S$323)=0,1,SUM($S$18:$S$323)),Faktoren!$B$8:$C$17,2,0)*IF($D$9=Optionen!$N$4,Leistungsübersicht!$D$11/VLOOKUP(Leistungsübersicht!$D$10,Optionen!$W$3:$X$18,2,0),1),""),0)</f>
        <v/>
      </c>
      <c r="H126" s="63"/>
      <c r="I126" s="63"/>
      <c r="J126" t="str">
        <f>IF(Q126&gt;0,CONCATENATE("Bereits im Paket ",E126," enthalten"),IF(AND(D126="Nein",I126="X"),"Paket fälschlicherweise ausgewählt",IF(AND(H126="X",I126="X"),"Paket und Einzeln zeitgleich ausgewählt",IF(IFERROR(VLOOKUP(C126,Detaildaten!F116:U416,16,0),"")="","",VLOOKUP(C126,Detaildaten!F116:U416,16,0)))))</f>
        <v/>
      </c>
      <c r="N126">
        <f t="shared" si="8"/>
        <v>0</v>
      </c>
      <c r="O126" t="str">
        <f t="shared" si="7"/>
        <v/>
      </c>
      <c r="P126">
        <f t="shared" si="9"/>
        <v>0</v>
      </c>
      <c r="Q126">
        <f t="shared" si="10"/>
        <v>0</v>
      </c>
      <c r="R126" t="str">
        <f>IF(O126="","",COUNTIF($O126:$O$326,O126))</f>
        <v/>
      </c>
      <c r="S126">
        <f t="shared" si="11"/>
        <v>0</v>
      </c>
      <c r="T126">
        <f t="shared" si="12"/>
        <v>0</v>
      </c>
      <c r="U126" t="str">
        <f t="array" ref="U126">IFERROR(INDEX($O$18:$O$323,MATCH(1,COUNTIF($U$17:U125,$O$18:$O$323)+($O$18:$O431&lt;&gt;"")*1,0)),"")</f>
        <v/>
      </c>
      <c r="V126" t="str">
        <f t="shared" si="13"/>
        <v/>
      </c>
    </row>
    <row r="127" spans="2:22" x14ac:dyDescent="0.3">
      <c r="B127" t="str">
        <f>IF('Leistungsübersicht - WIP'!X115="","",'Leistungsübersicht - WIP'!X115)</f>
        <v/>
      </c>
      <c r="C127" t="str">
        <f>IF('Leistungsübersicht - WIP'!Y115="","",'Leistungsübersicht - WIP'!Y115)</f>
        <v/>
      </c>
      <c r="D127" t="str">
        <f>IF('Leistungsübersicht - WIP'!Z115="","",'Leistungsübersicht - WIP'!Z115)</f>
        <v/>
      </c>
      <c r="E127" t="str">
        <f>IF('Leistungsübersicht - WIP'!AA115="","",'Leistungsübersicht - WIP'!AA115)</f>
        <v/>
      </c>
      <c r="F127" s="52" t="str">
        <f>IFERROR(_xlfn.IFNA(VLOOKUP(Leistungsübersicht!C127,Detaildaten!$F$8:$I$308,4,0)/VLOOKUP(C127,Detaildaten!$F$8:$X$308,19,0)*VLOOKUP(C127,'Leistungsübersicht - WIP'!$Y$6:$AG$305,9,0)*Faktoren!$C$2*IF($D$9=Optionen!$N$4,Leistungsübersicht!$D$11/VLOOKUP(Leistungsübersicht!$D$10,Optionen!$W$3:$X$18,2,0),1),""),0)</f>
        <v/>
      </c>
      <c r="G127" s="52" t="str">
        <f>IFERROR(_xlfn.IFNA(VLOOKUP(Leistungsübersicht!C127,Detaildaten!$F$8:$I$308,4,0)/VLOOKUP(C127,Detaildaten!$F$8:$X$308,19,0)*VLOOKUP(C127,'Leistungsübersicht - WIP'!$Y$6:$AG$305,9,0)*VLOOKUP(IF(SUM($S$18:$S$323)=0,1,SUM($S$18:$S$323)),Faktoren!$B$8:$C$17,2,0)*IF($D$9=Optionen!$N$4,Leistungsübersicht!$D$11/VLOOKUP(Leistungsübersicht!$D$10,Optionen!$W$3:$X$18,2,0),1),""),0)</f>
        <v/>
      </c>
      <c r="H127" s="63"/>
      <c r="I127" s="63"/>
      <c r="J127" t="str">
        <f>IF(Q127&gt;0,CONCATENATE("Bereits im Paket ",E127," enthalten"),IF(AND(D127="Nein",I127="X"),"Paket fälschlicherweise ausgewählt",IF(AND(H127="X",I127="X"),"Paket und Einzeln zeitgleich ausgewählt",IF(IFERROR(VLOOKUP(C127,Detaildaten!F117:U417,16,0),"")="","",VLOOKUP(C127,Detaildaten!F117:U417,16,0)))))</f>
        <v/>
      </c>
      <c r="N127">
        <f t="shared" si="8"/>
        <v>0</v>
      </c>
      <c r="O127" t="str">
        <f t="shared" si="7"/>
        <v/>
      </c>
      <c r="P127">
        <f t="shared" si="9"/>
        <v>0</v>
      </c>
      <c r="Q127">
        <f t="shared" si="10"/>
        <v>0</v>
      </c>
      <c r="R127" t="str">
        <f>IF(O127="","",COUNTIF($O127:$O$326,O127))</f>
        <v/>
      </c>
      <c r="S127">
        <f t="shared" si="11"/>
        <v>0</v>
      </c>
      <c r="T127">
        <f t="shared" si="12"/>
        <v>0</v>
      </c>
      <c r="U127" t="str">
        <f t="array" ref="U127">IFERROR(INDEX($O$18:$O$323,MATCH(1,COUNTIF($U$17:U126,$O$18:$O$323)+($O$18:$O432&lt;&gt;"")*1,0)),"")</f>
        <v/>
      </c>
      <c r="V127" t="str">
        <f t="shared" si="13"/>
        <v/>
      </c>
    </row>
    <row r="128" spans="2:22" x14ac:dyDescent="0.3">
      <c r="B128" t="str">
        <f>IF('Leistungsübersicht - WIP'!X116="","",'Leistungsübersicht - WIP'!X116)</f>
        <v/>
      </c>
      <c r="C128" t="str">
        <f>IF('Leistungsübersicht - WIP'!Y116="","",'Leistungsübersicht - WIP'!Y116)</f>
        <v/>
      </c>
      <c r="D128" t="str">
        <f>IF('Leistungsübersicht - WIP'!Z116="","",'Leistungsübersicht - WIP'!Z116)</f>
        <v/>
      </c>
      <c r="E128" t="str">
        <f>IF('Leistungsübersicht - WIP'!AA116="","",'Leistungsübersicht - WIP'!AA116)</f>
        <v/>
      </c>
      <c r="F128" s="52" t="str">
        <f>IFERROR(_xlfn.IFNA(VLOOKUP(Leistungsübersicht!C128,Detaildaten!$F$8:$I$308,4,0)/VLOOKUP(C128,Detaildaten!$F$8:$X$308,19,0)*VLOOKUP(C128,'Leistungsübersicht - WIP'!$Y$6:$AG$305,9,0)*Faktoren!$C$2*IF($D$9=Optionen!$N$4,Leistungsübersicht!$D$11/VLOOKUP(Leistungsübersicht!$D$10,Optionen!$W$3:$X$18,2,0),1),""),0)</f>
        <v/>
      </c>
      <c r="G128" s="52" t="str">
        <f>IFERROR(_xlfn.IFNA(VLOOKUP(Leistungsübersicht!C128,Detaildaten!$F$8:$I$308,4,0)/VLOOKUP(C128,Detaildaten!$F$8:$X$308,19,0)*VLOOKUP(C128,'Leistungsübersicht - WIP'!$Y$6:$AG$305,9,0)*VLOOKUP(IF(SUM($S$18:$S$323)=0,1,SUM($S$18:$S$323)),Faktoren!$B$8:$C$17,2,0)*IF($D$9=Optionen!$N$4,Leistungsübersicht!$D$11/VLOOKUP(Leistungsübersicht!$D$10,Optionen!$W$3:$X$18,2,0),1),""),0)</f>
        <v/>
      </c>
      <c r="H128" s="63"/>
      <c r="I128" s="63"/>
      <c r="J128" t="str">
        <f>IF(Q128&gt;0,CONCATENATE("Bereits im Paket ",E128," enthalten"),IF(AND(D128="Nein",I128="X"),"Paket fälschlicherweise ausgewählt",IF(AND(H128="X",I128="X"),"Paket und Einzeln zeitgleich ausgewählt",IF(IFERROR(VLOOKUP(C128,Detaildaten!F118:U418,16,0),"")="","",VLOOKUP(C128,Detaildaten!F118:U418,16,0)))))</f>
        <v/>
      </c>
      <c r="N128">
        <f t="shared" si="8"/>
        <v>0</v>
      </c>
      <c r="O128" t="str">
        <f t="shared" si="7"/>
        <v/>
      </c>
      <c r="P128">
        <f t="shared" si="9"/>
        <v>0</v>
      </c>
      <c r="Q128">
        <f t="shared" si="10"/>
        <v>0</v>
      </c>
      <c r="R128" t="str">
        <f>IF(O128="","",COUNTIF($O128:$O$326,O128))</f>
        <v/>
      </c>
      <c r="S128">
        <f t="shared" si="11"/>
        <v>0</v>
      </c>
      <c r="T128">
        <f t="shared" si="12"/>
        <v>0</v>
      </c>
      <c r="U128" t="str">
        <f t="array" ref="U128">IFERROR(INDEX($O$18:$O$323,MATCH(1,COUNTIF($U$17:U127,$O$18:$O$323)+($O$18:$O433&lt;&gt;"")*1,0)),"")</f>
        <v/>
      </c>
      <c r="V128" t="str">
        <f t="shared" si="13"/>
        <v/>
      </c>
    </row>
    <row r="129" spans="2:22" x14ac:dyDescent="0.3">
      <c r="B129" t="str">
        <f>IF('Leistungsübersicht - WIP'!X117="","",'Leistungsübersicht - WIP'!X117)</f>
        <v/>
      </c>
      <c r="C129" t="str">
        <f>IF('Leistungsübersicht - WIP'!Y117="","",'Leistungsübersicht - WIP'!Y117)</f>
        <v/>
      </c>
      <c r="D129" t="str">
        <f>IF('Leistungsübersicht - WIP'!Z117="","",'Leistungsübersicht - WIP'!Z117)</f>
        <v/>
      </c>
      <c r="E129" t="str">
        <f>IF('Leistungsübersicht - WIP'!AA117="","",'Leistungsübersicht - WIP'!AA117)</f>
        <v/>
      </c>
      <c r="F129" s="52" t="str">
        <f>IFERROR(_xlfn.IFNA(VLOOKUP(Leistungsübersicht!C129,Detaildaten!$F$8:$I$308,4,0)/VLOOKUP(C129,Detaildaten!$F$8:$X$308,19,0)*VLOOKUP(C129,'Leistungsübersicht - WIP'!$Y$6:$AG$305,9,0)*Faktoren!$C$2*IF($D$9=Optionen!$N$4,Leistungsübersicht!$D$11/VLOOKUP(Leistungsübersicht!$D$10,Optionen!$W$3:$X$18,2,0),1),""),0)</f>
        <v/>
      </c>
      <c r="G129" s="52" t="str">
        <f>IFERROR(_xlfn.IFNA(VLOOKUP(Leistungsübersicht!C129,Detaildaten!$F$8:$I$308,4,0)/VLOOKUP(C129,Detaildaten!$F$8:$X$308,19,0)*VLOOKUP(C129,'Leistungsübersicht - WIP'!$Y$6:$AG$305,9,0)*VLOOKUP(IF(SUM($S$18:$S$323)=0,1,SUM($S$18:$S$323)),Faktoren!$B$8:$C$17,2,0)*IF($D$9=Optionen!$N$4,Leistungsübersicht!$D$11/VLOOKUP(Leistungsübersicht!$D$10,Optionen!$W$3:$X$18,2,0),1),""),0)</f>
        <v/>
      </c>
      <c r="H129" s="63"/>
      <c r="I129" s="63"/>
      <c r="J129" t="str">
        <f>IF(Q129&gt;0,CONCATENATE("Bereits im Paket ",E129," enthalten"),IF(AND(D129="Nein",I129="X"),"Paket fälschlicherweise ausgewählt",IF(AND(H129="X",I129="X"),"Paket und Einzeln zeitgleich ausgewählt",IF(IFERROR(VLOOKUP(C129,Detaildaten!F119:U419,16,0),"")="","",VLOOKUP(C129,Detaildaten!F119:U419,16,0)))))</f>
        <v/>
      </c>
      <c r="N129">
        <f t="shared" si="8"/>
        <v>0</v>
      </c>
      <c r="O129" t="str">
        <f t="shared" si="7"/>
        <v/>
      </c>
      <c r="P129">
        <f t="shared" si="9"/>
        <v>0</v>
      </c>
      <c r="Q129">
        <f t="shared" si="10"/>
        <v>0</v>
      </c>
      <c r="R129" t="str">
        <f>IF(O129="","",COUNTIF($O129:$O$326,O129))</f>
        <v/>
      </c>
      <c r="S129">
        <f t="shared" si="11"/>
        <v>0</v>
      </c>
      <c r="T129">
        <f t="shared" si="12"/>
        <v>0</v>
      </c>
      <c r="U129" t="str">
        <f t="array" ref="U129">IFERROR(INDEX($O$18:$O$323,MATCH(1,COUNTIF($U$17:U128,$O$18:$O$323)+($O$18:$O434&lt;&gt;"")*1,0)),"")</f>
        <v/>
      </c>
      <c r="V129" t="str">
        <f t="shared" si="13"/>
        <v/>
      </c>
    </row>
    <row r="130" spans="2:22" x14ac:dyDescent="0.3">
      <c r="B130" t="str">
        <f>IF('Leistungsübersicht - WIP'!X118="","",'Leistungsübersicht - WIP'!X118)</f>
        <v/>
      </c>
      <c r="C130" t="str">
        <f>IF('Leistungsübersicht - WIP'!Y118="","",'Leistungsübersicht - WIP'!Y118)</f>
        <v/>
      </c>
      <c r="D130" t="str">
        <f>IF('Leistungsübersicht - WIP'!Z118="","",'Leistungsübersicht - WIP'!Z118)</f>
        <v/>
      </c>
      <c r="E130" t="str">
        <f>IF('Leistungsübersicht - WIP'!AA118="","",'Leistungsübersicht - WIP'!AA118)</f>
        <v/>
      </c>
      <c r="F130" s="52" t="str">
        <f>IFERROR(_xlfn.IFNA(VLOOKUP(Leistungsübersicht!C130,Detaildaten!$F$8:$I$308,4,0)/VLOOKUP(C130,Detaildaten!$F$8:$X$308,19,0)*VLOOKUP(C130,'Leistungsübersicht - WIP'!$Y$6:$AG$305,9,0)*Faktoren!$C$2*IF($D$9=Optionen!$N$4,Leistungsübersicht!$D$11/VLOOKUP(Leistungsübersicht!$D$10,Optionen!$W$3:$X$18,2,0),1),""),0)</f>
        <v/>
      </c>
      <c r="G130" s="52" t="str">
        <f>IFERROR(_xlfn.IFNA(VLOOKUP(Leistungsübersicht!C130,Detaildaten!$F$8:$I$308,4,0)/VLOOKUP(C130,Detaildaten!$F$8:$X$308,19,0)*VLOOKUP(C130,'Leistungsübersicht - WIP'!$Y$6:$AG$305,9,0)*VLOOKUP(IF(SUM($S$18:$S$323)=0,1,SUM($S$18:$S$323)),Faktoren!$B$8:$C$17,2,0)*IF($D$9=Optionen!$N$4,Leistungsübersicht!$D$11/VLOOKUP(Leistungsübersicht!$D$10,Optionen!$W$3:$X$18,2,0),1),""),0)</f>
        <v/>
      </c>
      <c r="H130" s="63"/>
      <c r="I130" s="63"/>
      <c r="J130" t="str">
        <f>IF(Q130&gt;0,CONCATENATE("Bereits im Paket ",E130," enthalten"),IF(AND(D130="Nein",I130="X"),"Paket fälschlicherweise ausgewählt",IF(AND(H130="X",I130="X"),"Paket und Einzeln zeitgleich ausgewählt",IF(IFERROR(VLOOKUP(C130,Detaildaten!F120:U420,16,0),"")="","",VLOOKUP(C130,Detaildaten!F120:U420,16,0)))))</f>
        <v/>
      </c>
      <c r="N130">
        <f t="shared" si="8"/>
        <v>0</v>
      </c>
      <c r="O130" t="str">
        <f t="shared" si="7"/>
        <v/>
      </c>
      <c r="P130">
        <f t="shared" si="9"/>
        <v>0</v>
      </c>
      <c r="Q130">
        <f t="shared" si="10"/>
        <v>0</v>
      </c>
      <c r="R130" t="str">
        <f>IF(O130="","",COUNTIF($O130:$O$326,O130))</f>
        <v/>
      </c>
      <c r="S130">
        <f t="shared" si="11"/>
        <v>0</v>
      </c>
      <c r="T130">
        <f t="shared" si="12"/>
        <v>0</v>
      </c>
      <c r="U130" t="str">
        <f t="array" ref="U130">IFERROR(INDEX($O$18:$O$323,MATCH(1,COUNTIF($U$17:U129,$O$18:$O$323)+($O$18:$O435&lt;&gt;"")*1,0)),"")</f>
        <v/>
      </c>
      <c r="V130" t="str">
        <f t="shared" si="13"/>
        <v/>
      </c>
    </row>
    <row r="131" spans="2:22" x14ac:dyDescent="0.3">
      <c r="B131" t="str">
        <f>IF('Leistungsübersicht - WIP'!X119="","",'Leistungsübersicht - WIP'!X119)</f>
        <v/>
      </c>
      <c r="C131" t="str">
        <f>IF('Leistungsübersicht - WIP'!Y119="","",'Leistungsübersicht - WIP'!Y119)</f>
        <v/>
      </c>
      <c r="D131" t="str">
        <f>IF('Leistungsübersicht - WIP'!Z119="","",'Leistungsübersicht - WIP'!Z119)</f>
        <v/>
      </c>
      <c r="E131" t="str">
        <f>IF('Leistungsübersicht - WIP'!AA119="","",'Leistungsübersicht - WIP'!AA119)</f>
        <v/>
      </c>
      <c r="F131" s="52" t="str">
        <f>IFERROR(_xlfn.IFNA(VLOOKUP(Leistungsübersicht!C131,Detaildaten!$F$8:$I$308,4,0)/VLOOKUP(C131,Detaildaten!$F$8:$X$308,19,0)*VLOOKUP(C131,'Leistungsübersicht - WIP'!$Y$6:$AG$305,9,0)*Faktoren!$C$2*IF($D$9=Optionen!$N$4,Leistungsübersicht!$D$11/VLOOKUP(Leistungsübersicht!$D$10,Optionen!$W$3:$X$18,2,0),1),""),0)</f>
        <v/>
      </c>
      <c r="G131" s="52" t="str">
        <f>IFERROR(_xlfn.IFNA(VLOOKUP(Leistungsübersicht!C131,Detaildaten!$F$8:$I$308,4,0)/VLOOKUP(C131,Detaildaten!$F$8:$X$308,19,0)*VLOOKUP(C131,'Leistungsübersicht - WIP'!$Y$6:$AG$305,9,0)*VLOOKUP(IF(SUM($S$18:$S$323)=0,1,SUM($S$18:$S$323)),Faktoren!$B$8:$C$17,2,0)*IF($D$9=Optionen!$N$4,Leistungsübersicht!$D$11/VLOOKUP(Leistungsübersicht!$D$10,Optionen!$W$3:$X$18,2,0),1),""),0)</f>
        <v/>
      </c>
      <c r="H131" s="63"/>
      <c r="I131" s="63"/>
      <c r="J131" t="str">
        <f>IF(Q131&gt;0,CONCATENATE("Bereits im Paket ",E131," enthalten"),IF(AND(D131="Nein",I131="X"),"Paket fälschlicherweise ausgewählt",IF(AND(H131="X",I131="X"),"Paket und Einzeln zeitgleich ausgewählt",IF(IFERROR(VLOOKUP(C131,Detaildaten!F121:U421,16,0),"")="","",VLOOKUP(C131,Detaildaten!F121:U421,16,0)))))</f>
        <v/>
      </c>
      <c r="N131">
        <f t="shared" si="8"/>
        <v>0</v>
      </c>
      <c r="O131" t="str">
        <f t="shared" si="7"/>
        <v/>
      </c>
      <c r="P131">
        <f t="shared" si="9"/>
        <v>0</v>
      </c>
      <c r="Q131">
        <f t="shared" si="10"/>
        <v>0</v>
      </c>
      <c r="R131" t="str">
        <f>IF(O131="","",COUNTIF($O131:$O$326,O131))</f>
        <v/>
      </c>
      <c r="S131">
        <f t="shared" si="11"/>
        <v>0</v>
      </c>
      <c r="T131">
        <f t="shared" si="12"/>
        <v>0</v>
      </c>
      <c r="U131" t="str">
        <f t="array" ref="U131">IFERROR(INDEX($O$18:$O$323,MATCH(1,COUNTIF($U$17:U130,$O$18:$O$323)+($O$18:$O436&lt;&gt;"")*1,0)),"")</f>
        <v/>
      </c>
      <c r="V131" t="str">
        <f t="shared" si="13"/>
        <v/>
      </c>
    </row>
    <row r="132" spans="2:22" x14ac:dyDescent="0.3">
      <c r="B132" t="str">
        <f>IF('Leistungsübersicht - WIP'!X120="","",'Leistungsübersicht - WIP'!X120)</f>
        <v/>
      </c>
      <c r="C132" t="str">
        <f>IF('Leistungsübersicht - WIP'!Y120="","",'Leistungsübersicht - WIP'!Y120)</f>
        <v/>
      </c>
      <c r="D132" t="str">
        <f>IF('Leistungsübersicht - WIP'!Z120="","",'Leistungsübersicht - WIP'!Z120)</f>
        <v/>
      </c>
      <c r="E132" t="str">
        <f>IF('Leistungsübersicht - WIP'!AA120="","",'Leistungsübersicht - WIP'!AA120)</f>
        <v/>
      </c>
      <c r="F132" s="52" t="str">
        <f>IFERROR(_xlfn.IFNA(VLOOKUP(Leistungsübersicht!C132,Detaildaten!$F$8:$I$308,4,0)/VLOOKUP(C132,Detaildaten!$F$8:$X$308,19,0)*VLOOKUP(C132,'Leistungsübersicht - WIP'!$Y$6:$AG$305,9,0)*Faktoren!$C$2*IF($D$9=Optionen!$N$4,Leistungsübersicht!$D$11/VLOOKUP(Leistungsübersicht!$D$10,Optionen!$W$3:$X$18,2,0),1),""),0)</f>
        <v/>
      </c>
      <c r="G132" s="52" t="str">
        <f>IFERROR(_xlfn.IFNA(VLOOKUP(Leistungsübersicht!C132,Detaildaten!$F$8:$I$308,4,0)/VLOOKUP(C132,Detaildaten!$F$8:$X$308,19,0)*VLOOKUP(C132,'Leistungsübersicht - WIP'!$Y$6:$AG$305,9,0)*VLOOKUP(IF(SUM($S$18:$S$323)=0,1,SUM($S$18:$S$323)),Faktoren!$B$8:$C$17,2,0)*IF($D$9=Optionen!$N$4,Leistungsübersicht!$D$11/VLOOKUP(Leistungsübersicht!$D$10,Optionen!$W$3:$X$18,2,0),1),""),0)</f>
        <v/>
      </c>
      <c r="H132" s="63"/>
      <c r="I132" s="63"/>
      <c r="J132" t="str">
        <f>IF(Q132&gt;0,CONCATENATE("Bereits im Paket ",E132," enthalten"),IF(AND(D132="Nein",I132="X"),"Paket fälschlicherweise ausgewählt",IF(AND(H132="X",I132="X"),"Paket und Einzeln zeitgleich ausgewählt",IF(IFERROR(VLOOKUP(C132,Detaildaten!F122:U422,16,0),"")="","",VLOOKUP(C132,Detaildaten!F122:U422,16,0)))))</f>
        <v/>
      </c>
      <c r="N132">
        <f t="shared" si="8"/>
        <v>0</v>
      </c>
      <c r="O132" t="str">
        <f t="shared" si="7"/>
        <v/>
      </c>
      <c r="P132">
        <f t="shared" si="9"/>
        <v>0</v>
      </c>
      <c r="Q132">
        <f t="shared" si="10"/>
        <v>0</v>
      </c>
      <c r="R132" t="str">
        <f>IF(O132="","",COUNTIF($O132:$O$326,O132))</f>
        <v/>
      </c>
      <c r="S132">
        <f t="shared" si="11"/>
        <v>0</v>
      </c>
      <c r="T132">
        <f t="shared" si="12"/>
        <v>0</v>
      </c>
      <c r="U132" t="str">
        <f t="array" ref="U132">IFERROR(INDEX($O$18:$O$323,MATCH(1,COUNTIF($U$17:U131,$O$18:$O$323)+($O$18:$O437&lt;&gt;"")*1,0)),"")</f>
        <v/>
      </c>
      <c r="V132" t="str">
        <f t="shared" si="13"/>
        <v/>
      </c>
    </row>
    <row r="133" spans="2:22" x14ac:dyDescent="0.3">
      <c r="B133" t="str">
        <f>IF('Leistungsübersicht - WIP'!X121="","",'Leistungsübersicht - WIP'!X121)</f>
        <v/>
      </c>
      <c r="C133" t="str">
        <f>IF('Leistungsübersicht - WIP'!Y121="","",'Leistungsübersicht - WIP'!Y121)</f>
        <v/>
      </c>
      <c r="D133" t="str">
        <f>IF('Leistungsübersicht - WIP'!Z121="","",'Leistungsübersicht - WIP'!Z121)</f>
        <v/>
      </c>
      <c r="E133" t="str">
        <f>IF('Leistungsübersicht - WIP'!AA121="","",'Leistungsübersicht - WIP'!AA121)</f>
        <v/>
      </c>
      <c r="F133" s="52" t="str">
        <f>IFERROR(_xlfn.IFNA(VLOOKUP(Leistungsübersicht!C133,Detaildaten!$F$8:$I$308,4,0)/VLOOKUP(C133,Detaildaten!$F$8:$X$308,19,0)*VLOOKUP(C133,'Leistungsübersicht - WIP'!$Y$6:$AG$305,9,0)*Faktoren!$C$2*IF($D$9=Optionen!$N$4,Leistungsübersicht!$D$11/VLOOKUP(Leistungsübersicht!$D$10,Optionen!$W$3:$X$18,2,0),1),""),0)</f>
        <v/>
      </c>
      <c r="G133" s="52" t="str">
        <f>IFERROR(_xlfn.IFNA(VLOOKUP(Leistungsübersicht!C133,Detaildaten!$F$8:$I$308,4,0)/VLOOKUP(C133,Detaildaten!$F$8:$X$308,19,0)*VLOOKUP(C133,'Leistungsübersicht - WIP'!$Y$6:$AG$305,9,0)*VLOOKUP(IF(SUM($S$18:$S$323)=0,1,SUM($S$18:$S$323)),Faktoren!$B$8:$C$17,2,0)*IF($D$9=Optionen!$N$4,Leistungsübersicht!$D$11/VLOOKUP(Leistungsübersicht!$D$10,Optionen!$W$3:$X$18,2,0),1),""),0)</f>
        <v/>
      </c>
      <c r="H133" s="63"/>
      <c r="I133" s="63"/>
      <c r="J133" t="str">
        <f>IF(Q133&gt;0,CONCATENATE("Bereits im Paket ",E133," enthalten"),IF(AND(D133="Nein",I133="X"),"Paket fälschlicherweise ausgewählt",IF(AND(H133="X",I133="X"),"Paket und Einzeln zeitgleich ausgewählt",IF(IFERROR(VLOOKUP(C133,Detaildaten!F123:U423,16,0),"")="","",VLOOKUP(C133,Detaildaten!F123:U423,16,0)))))</f>
        <v/>
      </c>
      <c r="N133">
        <f t="shared" si="8"/>
        <v>0</v>
      </c>
      <c r="O133" t="str">
        <f t="shared" si="7"/>
        <v/>
      </c>
      <c r="P133">
        <f t="shared" si="9"/>
        <v>0</v>
      </c>
      <c r="Q133">
        <f t="shared" si="10"/>
        <v>0</v>
      </c>
      <c r="R133" t="str">
        <f>IF(O133="","",COUNTIF($O133:$O$326,O133))</f>
        <v/>
      </c>
      <c r="S133">
        <f t="shared" si="11"/>
        <v>0</v>
      </c>
      <c r="T133">
        <f t="shared" si="12"/>
        <v>0</v>
      </c>
      <c r="U133" t="str">
        <f t="array" ref="U133">IFERROR(INDEX($O$18:$O$323,MATCH(1,COUNTIF($U$17:U132,$O$18:$O$323)+($O$18:$O438&lt;&gt;"")*1,0)),"")</f>
        <v/>
      </c>
      <c r="V133" t="str">
        <f t="shared" si="13"/>
        <v/>
      </c>
    </row>
    <row r="134" spans="2:22" x14ac:dyDescent="0.3">
      <c r="B134" t="str">
        <f>IF('Leistungsübersicht - WIP'!X122="","",'Leistungsübersicht - WIP'!X122)</f>
        <v/>
      </c>
      <c r="C134" t="str">
        <f>IF('Leistungsübersicht - WIP'!Y122="","",'Leistungsübersicht - WIP'!Y122)</f>
        <v/>
      </c>
      <c r="D134" t="str">
        <f>IF('Leistungsübersicht - WIP'!Z122="","",'Leistungsübersicht - WIP'!Z122)</f>
        <v/>
      </c>
      <c r="E134" t="str">
        <f>IF('Leistungsübersicht - WIP'!AA122="","",'Leistungsübersicht - WIP'!AA122)</f>
        <v/>
      </c>
      <c r="F134" s="52" t="str">
        <f>IFERROR(_xlfn.IFNA(VLOOKUP(Leistungsübersicht!C134,Detaildaten!$F$8:$I$308,4,0)/VLOOKUP(C134,Detaildaten!$F$8:$X$308,19,0)*VLOOKUP(C134,'Leistungsübersicht - WIP'!$Y$6:$AG$305,9,0)*Faktoren!$C$2*IF($D$9=Optionen!$N$4,Leistungsübersicht!$D$11/VLOOKUP(Leistungsübersicht!$D$10,Optionen!$W$3:$X$18,2,0),1),""),0)</f>
        <v/>
      </c>
      <c r="G134" s="52" t="str">
        <f>IFERROR(_xlfn.IFNA(VLOOKUP(Leistungsübersicht!C134,Detaildaten!$F$8:$I$308,4,0)/VLOOKUP(C134,Detaildaten!$F$8:$X$308,19,0)*VLOOKUP(C134,'Leistungsübersicht - WIP'!$Y$6:$AG$305,9,0)*VLOOKUP(IF(SUM($S$18:$S$323)=0,1,SUM($S$18:$S$323)),Faktoren!$B$8:$C$17,2,0)*IF($D$9=Optionen!$N$4,Leistungsübersicht!$D$11/VLOOKUP(Leistungsübersicht!$D$10,Optionen!$W$3:$X$18,2,0),1),""),0)</f>
        <v/>
      </c>
      <c r="H134" s="63"/>
      <c r="I134" s="63"/>
      <c r="J134" t="str">
        <f>IF(Q134&gt;0,CONCATENATE("Bereits im Paket ",E134," enthalten"),IF(AND(D134="Nein",I134="X"),"Paket fälschlicherweise ausgewählt",IF(AND(H134="X",I134="X"),"Paket und Einzeln zeitgleich ausgewählt",IF(IFERROR(VLOOKUP(C134,Detaildaten!F124:U424,16,0),"")="","",VLOOKUP(C134,Detaildaten!F124:U424,16,0)))))</f>
        <v/>
      </c>
      <c r="N134">
        <f t="shared" si="8"/>
        <v>0</v>
      </c>
      <c r="O134" t="str">
        <f t="shared" si="7"/>
        <v/>
      </c>
      <c r="P134">
        <f t="shared" si="9"/>
        <v>0</v>
      </c>
      <c r="Q134">
        <f t="shared" si="10"/>
        <v>0</v>
      </c>
      <c r="R134" t="str">
        <f>IF(O134="","",COUNTIF($O134:$O$326,O134))</f>
        <v/>
      </c>
      <c r="S134">
        <f t="shared" si="11"/>
        <v>0</v>
      </c>
      <c r="T134">
        <f t="shared" si="12"/>
        <v>0</v>
      </c>
      <c r="U134" t="str">
        <f t="array" ref="U134">IFERROR(INDEX($O$18:$O$323,MATCH(1,COUNTIF($U$17:U133,$O$18:$O$323)+($O$18:$O439&lt;&gt;"")*1,0)),"")</f>
        <v/>
      </c>
      <c r="V134" t="str">
        <f t="shared" si="13"/>
        <v/>
      </c>
    </row>
    <row r="135" spans="2:22" x14ac:dyDescent="0.3">
      <c r="B135" t="str">
        <f>IF('Leistungsübersicht - WIP'!X123="","",'Leistungsübersicht - WIP'!X123)</f>
        <v/>
      </c>
      <c r="C135" t="str">
        <f>IF('Leistungsübersicht - WIP'!Y123="","",'Leistungsübersicht - WIP'!Y123)</f>
        <v/>
      </c>
      <c r="D135" t="str">
        <f>IF('Leistungsübersicht - WIP'!Z123="","",'Leistungsübersicht - WIP'!Z123)</f>
        <v/>
      </c>
      <c r="E135" t="str">
        <f>IF('Leistungsübersicht - WIP'!AA123="","",'Leistungsübersicht - WIP'!AA123)</f>
        <v/>
      </c>
      <c r="F135" s="52" t="str">
        <f>IFERROR(_xlfn.IFNA(VLOOKUP(Leistungsübersicht!C135,Detaildaten!$F$8:$I$308,4,0)/VLOOKUP(C135,Detaildaten!$F$8:$X$308,19,0)*VLOOKUP(C135,'Leistungsübersicht - WIP'!$Y$6:$AG$305,9,0)*Faktoren!$C$2*IF($D$9=Optionen!$N$4,Leistungsübersicht!$D$11/VLOOKUP(Leistungsübersicht!$D$10,Optionen!$W$3:$X$18,2,0),1),""),0)</f>
        <v/>
      </c>
      <c r="G135" s="52" t="str">
        <f>IFERROR(_xlfn.IFNA(VLOOKUP(Leistungsübersicht!C135,Detaildaten!$F$8:$I$308,4,0)/VLOOKUP(C135,Detaildaten!$F$8:$X$308,19,0)*VLOOKUP(C135,'Leistungsübersicht - WIP'!$Y$6:$AG$305,9,0)*VLOOKUP(IF(SUM($S$18:$S$323)=0,1,SUM($S$18:$S$323)),Faktoren!$B$8:$C$17,2,0)*IF($D$9=Optionen!$N$4,Leistungsübersicht!$D$11/VLOOKUP(Leistungsübersicht!$D$10,Optionen!$W$3:$X$18,2,0),1),""),0)</f>
        <v/>
      </c>
      <c r="H135" s="63"/>
      <c r="I135" s="63"/>
      <c r="J135" t="str">
        <f>IF(Q135&gt;0,CONCATENATE("Bereits im Paket ",E135," enthalten"),IF(AND(D135="Nein",I135="X"),"Paket fälschlicherweise ausgewählt",IF(AND(H135="X",I135="X"),"Paket und Einzeln zeitgleich ausgewählt",IF(IFERROR(VLOOKUP(C135,Detaildaten!F125:U425,16,0),"")="","",VLOOKUP(C135,Detaildaten!F125:U425,16,0)))))</f>
        <v/>
      </c>
      <c r="N135">
        <f t="shared" si="8"/>
        <v>0</v>
      </c>
      <c r="O135" t="str">
        <f t="shared" si="7"/>
        <v/>
      </c>
      <c r="P135">
        <f t="shared" si="9"/>
        <v>0</v>
      </c>
      <c r="Q135">
        <f t="shared" si="10"/>
        <v>0</v>
      </c>
      <c r="R135" t="str">
        <f>IF(O135="","",COUNTIF($O135:$O$326,O135))</f>
        <v/>
      </c>
      <c r="S135">
        <f t="shared" si="11"/>
        <v>0</v>
      </c>
      <c r="T135">
        <f t="shared" si="12"/>
        <v>0</v>
      </c>
      <c r="U135" t="str">
        <f t="array" ref="U135">IFERROR(INDEX($O$18:$O$323,MATCH(1,COUNTIF($U$17:U134,$O$18:$O$323)+($O$18:$O440&lt;&gt;"")*1,0)),"")</f>
        <v/>
      </c>
      <c r="V135" t="str">
        <f t="shared" si="13"/>
        <v/>
      </c>
    </row>
    <row r="136" spans="2:22" x14ac:dyDescent="0.3">
      <c r="B136" t="str">
        <f>IF('Leistungsübersicht - WIP'!X124="","",'Leistungsübersicht - WIP'!X124)</f>
        <v/>
      </c>
      <c r="C136" t="str">
        <f>IF('Leistungsübersicht - WIP'!Y124="","",'Leistungsübersicht - WIP'!Y124)</f>
        <v/>
      </c>
      <c r="D136" t="str">
        <f>IF('Leistungsübersicht - WIP'!Z124="","",'Leistungsübersicht - WIP'!Z124)</f>
        <v/>
      </c>
      <c r="E136" t="str">
        <f>IF('Leistungsübersicht - WIP'!AA124="","",'Leistungsübersicht - WIP'!AA124)</f>
        <v/>
      </c>
      <c r="F136" s="52" t="str">
        <f>IFERROR(_xlfn.IFNA(VLOOKUP(Leistungsübersicht!C136,Detaildaten!$F$8:$I$308,4,0)/VLOOKUP(C136,Detaildaten!$F$8:$X$308,19,0)*VLOOKUP(C136,'Leistungsübersicht - WIP'!$Y$6:$AG$305,9,0)*Faktoren!$C$2*IF($D$9=Optionen!$N$4,Leistungsübersicht!$D$11/VLOOKUP(Leistungsübersicht!$D$10,Optionen!$W$3:$X$18,2,0),1),""),0)</f>
        <v/>
      </c>
      <c r="G136" s="52" t="str">
        <f>IFERROR(_xlfn.IFNA(VLOOKUP(Leistungsübersicht!C136,Detaildaten!$F$8:$I$308,4,0)/VLOOKUP(C136,Detaildaten!$F$8:$X$308,19,0)*VLOOKUP(C136,'Leistungsübersicht - WIP'!$Y$6:$AG$305,9,0)*VLOOKUP(IF(SUM($S$18:$S$323)=0,1,SUM($S$18:$S$323)),Faktoren!$B$8:$C$17,2,0)*IF($D$9=Optionen!$N$4,Leistungsübersicht!$D$11/VLOOKUP(Leistungsübersicht!$D$10,Optionen!$W$3:$X$18,2,0),1),""),0)</f>
        <v/>
      </c>
      <c r="H136" s="63"/>
      <c r="I136" s="63"/>
      <c r="J136" t="str">
        <f>IF(Q136&gt;0,CONCATENATE("Bereits im Paket ",E136," enthalten"),IF(AND(D136="Nein",I136="X"),"Paket fälschlicherweise ausgewählt",IF(AND(H136="X",I136="X"),"Paket und Einzeln zeitgleich ausgewählt",IF(IFERROR(VLOOKUP(C136,Detaildaten!F126:U426,16,0),"")="","",VLOOKUP(C136,Detaildaten!F126:U426,16,0)))))</f>
        <v/>
      </c>
      <c r="N136">
        <f t="shared" si="8"/>
        <v>0</v>
      </c>
      <c r="O136" t="str">
        <f t="shared" si="7"/>
        <v/>
      </c>
      <c r="P136">
        <f t="shared" si="9"/>
        <v>0</v>
      </c>
      <c r="Q136">
        <f t="shared" si="10"/>
        <v>0</v>
      </c>
      <c r="R136" t="str">
        <f>IF(O136="","",COUNTIF($O136:$O$326,O136))</f>
        <v/>
      </c>
      <c r="S136">
        <f t="shared" si="11"/>
        <v>0</v>
      </c>
      <c r="T136">
        <f t="shared" si="12"/>
        <v>0</v>
      </c>
      <c r="U136" t="str">
        <f t="array" ref="U136">IFERROR(INDEX($O$18:$O$323,MATCH(1,COUNTIF($U$17:U135,$O$18:$O$323)+($O$18:$O441&lt;&gt;"")*1,0)),"")</f>
        <v/>
      </c>
      <c r="V136" t="str">
        <f t="shared" si="13"/>
        <v/>
      </c>
    </row>
    <row r="137" spans="2:22" x14ac:dyDescent="0.3">
      <c r="B137" t="str">
        <f>IF('Leistungsübersicht - WIP'!X125="","",'Leistungsübersicht - WIP'!X125)</f>
        <v/>
      </c>
      <c r="C137" t="str">
        <f>IF('Leistungsübersicht - WIP'!Y125="","",'Leistungsübersicht - WIP'!Y125)</f>
        <v/>
      </c>
      <c r="D137" t="str">
        <f>IF('Leistungsübersicht - WIP'!Z125="","",'Leistungsübersicht - WIP'!Z125)</f>
        <v/>
      </c>
      <c r="E137" t="str">
        <f>IF('Leistungsübersicht - WIP'!AA125="","",'Leistungsübersicht - WIP'!AA125)</f>
        <v/>
      </c>
      <c r="F137" s="52" t="str">
        <f>IFERROR(_xlfn.IFNA(VLOOKUP(Leistungsübersicht!C137,Detaildaten!$F$8:$I$308,4,0)/VLOOKUP(C137,Detaildaten!$F$8:$X$308,19,0)*VLOOKUP(C137,'Leistungsübersicht - WIP'!$Y$6:$AG$305,9,0)*Faktoren!$C$2*IF($D$9=Optionen!$N$4,Leistungsübersicht!$D$11/VLOOKUP(Leistungsübersicht!$D$10,Optionen!$W$3:$X$18,2,0),1),""),0)</f>
        <v/>
      </c>
      <c r="G137" s="52" t="str">
        <f>IFERROR(_xlfn.IFNA(VLOOKUP(Leistungsübersicht!C137,Detaildaten!$F$8:$I$308,4,0)/VLOOKUP(C137,Detaildaten!$F$8:$X$308,19,0)*VLOOKUP(C137,'Leistungsübersicht - WIP'!$Y$6:$AG$305,9,0)*VLOOKUP(IF(SUM($S$18:$S$323)=0,1,SUM($S$18:$S$323)),Faktoren!$B$8:$C$17,2,0)*IF($D$9=Optionen!$N$4,Leistungsübersicht!$D$11/VLOOKUP(Leistungsübersicht!$D$10,Optionen!$W$3:$X$18,2,0),1),""),0)</f>
        <v/>
      </c>
      <c r="H137" s="63"/>
      <c r="I137" s="63"/>
      <c r="J137" t="str">
        <f>IF(Q137&gt;0,CONCATENATE("Bereits im Paket ",E137," enthalten"),IF(AND(D137="Nein",I137="X"),"Paket fälschlicherweise ausgewählt",IF(AND(H137="X",I137="X"),"Paket und Einzeln zeitgleich ausgewählt",IF(IFERROR(VLOOKUP(C137,Detaildaten!F127:U427,16,0),"")="","",VLOOKUP(C137,Detaildaten!F127:U427,16,0)))))</f>
        <v/>
      </c>
      <c r="N137">
        <f t="shared" si="8"/>
        <v>0</v>
      </c>
      <c r="O137" t="str">
        <f t="shared" si="7"/>
        <v/>
      </c>
      <c r="P137">
        <f t="shared" si="9"/>
        <v>0</v>
      </c>
      <c r="Q137">
        <f t="shared" si="10"/>
        <v>0</v>
      </c>
      <c r="R137" t="str">
        <f>IF(O137="","",COUNTIF($O137:$O$326,O137))</f>
        <v/>
      </c>
      <c r="S137">
        <f t="shared" si="11"/>
        <v>0</v>
      </c>
      <c r="T137">
        <f t="shared" si="12"/>
        <v>0</v>
      </c>
      <c r="U137" t="str">
        <f t="array" ref="U137">IFERROR(INDEX($O$18:$O$323,MATCH(1,COUNTIF($U$17:U136,$O$18:$O$323)+($O$18:$O442&lt;&gt;"")*1,0)),"")</f>
        <v/>
      </c>
      <c r="V137" t="str">
        <f t="shared" si="13"/>
        <v/>
      </c>
    </row>
    <row r="138" spans="2:22" x14ac:dyDescent="0.3">
      <c r="B138" t="str">
        <f>IF('Leistungsübersicht - WIP'!X126="","",'Leistungsübersicht - WIP'!X126)</f>
        <v/>
      </c>
      <c r="C138" t="str">
        <f>IF('Leistungsübersicht - WIP'!Y126="","",'Leistungsübersicht - WIP'!Y126)</f>
        <v/>
      </c>
      <c r="D138" t="str">
        <f>IF('Leistungsübersicht - WIP'!Z126="","",'Leistungsübersicht - WIP'!Z126)</f>
        <v/>
      </c>
      <c r="E138" t="str">
        <f>IF('Leistungsübersicht - WIP'!AA126="","",'Leistungsübersicht - WIP'!AA126)</f>
        <v/>
      </c>
      <c r="F138" s="52" t="str">
        <f>IFERROR(_xlfn.IFNA(VLOOKUP(Leistungsübersicht!C138,Detaildaten!$F$8:$I$308,4,0)/VLOOKUP(C138,Detaildaten!$F$8:$X$308,19,0)*VLOOKUP(C138,'Leistungsübersicht - WIP'!$Y$6:$AG$305,9,0)*Faktoren!$C$2*IF($D$9=Optionen!$N$4,Leistungsübersicht!$D$11/VLOOKUP(Leistungsübersicht!$D$10,Optionen!$W$3:$X$18,2,0),1),""),0)</f>
        <v/>
      </c>
      <c r="G138" s="52" t="str">
        <f>IFERROR(_xlfn.IFNA(VLOOKUP(Leistungsübersicht!C138,Detaildaten!$F$8:$I$308,4,0)/VLOOKUP(C138,Detaildaten!$F$8:$X$308,19,0)*VLOOKUP(C138,'Leistungsübersicht - WIP'!$Y$6:$AG$305,9,0)*VLOOKUP(IF(SUM($S$18:$S$323)=0,1,SUM($S$18:$S$323)),Faktoren!$B$8:$C$17,2,0)*IF($D$9=Optionen!$N$4,Leistungsübersicht!$D$11/VLOOKUP(Leistungsübersicht!$D$10,Optionen!$W$3:$X$18,2,0),1),""),0)</f>
        <v/>
      </c>
      <c r="H138" s="63"/>
      <c r="I138" s="63"/>
      <c r="J138" t="str">
        <f>IF(Q138&gt;0,CONCATENATE("Bereits im Paket ",E138," enthalten"),IF(AND(D138="Nein",I138="X"),"Paket fälschlicherweise ausgewählt",IF(AND(H138="X",I138="X"),"Paket und Einzeln zeitgleich ausgewählt",IF(IFERROR(VLOOKUP(C138,Detaildaten!F128:U428,16,0),"")="","",VLOOKUP(C138,Detaildaten!F128:U428,16,0)))))</f>
        <v/>
      </c>
      <c r="N138">
        <f t="shared" si="8"/>
        <v>0</v>
      </c>
      <c r="O138" t="str">
        <f t="shared" si="7"/>
        <v/>
      </c>
      <c r="P138">
        <f t="shared" si="9"/>
        <v>0</v>
      </c>
      <c r="Q138">
        <f t="shared" si="10"/>
        <v>0</v>
      </c>
      <c r="R138" t="str">
        <f>IF(O138="","",COUNTIF($O138:$O$326,O138))</f>
        <v/>
      </c>
      <c r="S138">
        <f t="shared" si="11"/>
        <v>0</v>
      </c>
      <c r="T138">
        <f t="shared" si="12"/>
        <v>0</v>
      </c>
      <c r="U138" t="str">
        <f t="array" ref="U138">IFERROR(INDEX($O$18:$O$323,MATCH(1,COUNTIF($U$17:U137,$O$18:$O$323)+($O$18:$O443&lt;&gt;"")*1,0)),"")</f>
        <v/>
      </c>
      <c r="V138" t="str">
        <f t="shared" si="13"/>
        <v/>
      </c>
    </row>
    <row r="139" spans="2:22" x14ac:dyDescent="0.3">
      <c r="B139" t="str">
        <f>IF('Leistungsübersicht - WIP'!X127="","",'Leistungsübersicht - WIP'!X127)</f>
        <v/>
      </c>
      <c r="C139" t="str">
        <f>IF('Leistungsübersicht - WIP'!Y127="","",'Leistungsübersicht - WIP'!Y127)</f>
        <v/>
      </c>
      <c r="D139" t="str">
        <f>IF('Leistungsübersicht - WIP'!Z127="","",'Leistungsübersicht - WIP'!Z127)</f>
        <v/>
      </c>
      <c r="E139" t="str">
        <f>IF('Leistungsübersicht - WIP'!AA127="","",'Leistungsübersicht - WIP'!AA127)</f>
        <v/>
      </c>
      <c r="F139" s="52" t="str">
        <f>IFERROR(_xlfn.IFNA(VLOOKUP(Leistungsübersicht!C139,Detaildaten!$F$8:$I$308,4,0)/VLOOKUP(C139,Detaildaten!$F$8:$X$308,19,0)*VLOOKUP(C139,'Leistungsübersicht - WIP'!$Y$6:$AG$305,9,0)*Faktoren!$C$2*IF($D$9=Optionen!$N$4,Leistungsübersicht!$D$11/VLOOKUP(Leistungsübersicht!$D$10,Optionen!$W$3:$X$18,2,0),1),""),0)</f>
        <v/>
      </c>
      <c r="G139" s="52" t="str">
        <f>IFERROR(_xlfn.IFNA(VLOOKUP(Leistungsübersicht!C139,Detaildaten!$F$8:$I$308,4,0)/VLOOKUP(C139,Detaildaten!$F$8:$X$308,19,0)*VLOOKUP(C139,'Leistungsübersicht - WIP'!$Y$6:$AG$305,9,0)*VLOOKUP(IF(SUM($S$18:$S$323)=0,1,SUM($S$18:$S$323)),Faktoren!$B$8:$C$17,2,0)*IF($D$9=Optionen!$N$4,Leistungsübersicht!$D$11/VLOOKUP(Leistungsübersicht!$D$10,Optionen!$W$3:$X$18,2,0),1),""),0)</f>
        <v/>
      </c>
      <c r="H139" s="63"/>
      <c r="I139" s="63"/>
      <c r="J139" t="str">
        <f>IF(Q139&gt;0,CONCATENATE("Bereits im Paket ",E139," enthalten"),IF(AND(D139="Nein",I139="X"),"Paket fälschlicherweise ausgewählt",IF(AND(H139="X",I139="X"),"Paket und Einzeln zeitgleich ausgewählt",IF(IFERROR(VLOOKUP(C139,Detaildaten!F129:U429,16,0),"")="","",VLOOKUP(C139,Detaildaten!F129:U429,16,0)))))</f>
        <v/>
      </c>
      <c r="N139">
        <f t="shared" si="8"/>
        <v>0</v>
      </c>
      <c r="O139" t="str">
        <f t="shared" si="7"/>
        <v/>
      </c>
      <c r="P139">
        <f t="shared" si="9"/>
        <v>0</v>
      </c>
      <c r="Q139">
        <f t="shared" si="10"/>
        <v>0</v>
      </c>
      <c r="R139" t="str">
        <f>IF(O139="","",COUNTIF($O139:$O$326,O139))</f>
        <v/>
      </c>
      <c r="S139">
        <f t="shared" si="11"/>
        <v>0</v>
      </c>
      <c r="T139">
        <f t="shared" si="12"/>
        <v>0</v>
      </c>
      <c r="U139" t="str">
        <f t="array" ref="U139">IFERROR(INDEX($O$18:$O$323,MATCH(1,COUNTIF($U$17:U138,$O$18:$O$323)+($O$18:$O444&lt;&gt;"")*1,0)),"")</f>
        <v/>
      </c>
      <c r="V139" t="str">
        <f t="shared" si="13"/>
        <v/>
      </c>
    </row>
    <row r="140" spans="2:22" x14ac:dyDescent="0.3">
      <c r="B140" t="str">
        <f>IF('Leistungsübersicht - WIP'!X128="","",'Leistungsübersicht - WIP'!X128)</f>
        <v/>
      </c>
      <c r="C140" t="str">
        <f>IF('Leistungsübersicht - WIP'!Y128="","",'Leistungsübersicht - WIP'!Y128)</f>
        <v/>
      </c>
      <c r="D140" t="str">
        <f>IF('Leistungsübersicht - WIP'!Z128="","",'Leistungsübersicht - WIP'!Z128)</f>
        <v/>
      </c>
      <c r="E140" t="str">
        <f>IF('Leistungsübersicht - WIP'!AA128="","",'Leistungsübersicht - WIP'!AA128)</f>
        <v/>
      </c>
      <c r="F140" s="52" t="str">
        <f>IFERROR(_xlfn.IFNA(VLOOKUP(Leistungsübersicht!C140,Detaildaten!$F$8:$I$308,4,0)/VLOOKUP(C140,Detaildaten!$F$8:$X$308,19,0)*VLOOKUP(C140,'Leistungsübersicht - WIP'!$Y$6:$AG$305,9,0)*Faktoren!$C$2*IF($D$9=Optionen!$N$4,Leistungsübersicht!$D$11/VLOOKUP(Leistungsübersicht!$D$10,Optionen!$W$3:$X$18,2,0),1),""),0)</f>
        <v/>
      </c>
      <c r="G140" s="52" t="str">
        <f>IFERROR(_xlfn.IFNA(VLOOKUP(Leistungsübersicht!C140,Detaildaten!$F$8:$I$308,4,0)/VLOOKUP(C140,Detaildaten!$F$8:$X$308,19,0)*VLOOKUP(C140,'Leistungsübersicht - WIP'!$Y$6:$AG$305,9,0)*VLOOKUP(IF(SUM($S$18:$S$323)=0,1,SUM($S$18:$S$323)),Faktoren!$B$8:$C$17,2,0)*IF($D$9=Optionen!$N$4,Leistungsübersicht!$D$11/VLOOKUP(Leistungsübersicht!$D$10,Optionen!$W$3:$X$18,2,0),1),""),0)</f>
        <v/>
      </c>
      <c r="H140" s="63"/>
      <c r="I140" s="63"/>
      <c r="J140" t="str">
        <f>IF(Q140&gt;0,CONCATENATE("Bereits im Paket ",E140," enthalten"),IF(AND(D140="Nein",I140="X"),"Paket fälschlicherweise ausgewählt",IF(AND(H140="X",I140="X"),"Paket und Einzeln zeitgleich ausgewählt",IF(IFERROR(VLOOKUP(C140,Detaildaten!F130:U430,16,0),"")="","",VLOOKUP(C140,Detaildaten!F130:U430,16,0)))))</f>
        <v/>
      </c>
      <c r="N140">
        <f t="shared" si="8"/>
        <v>0</v>
      </c>
      <c r="O140" t="str">
        <f t="shared" si="7"/>
        <v/>
      </c>
      <c r="P140">
        <f t="shared" si="9"/>
        <v>0</v>
      </c>
      <c r="Q140">
        <f t="shared" si="10"/>
        <v>0</v>
      </c>
      <c r="R140" t="str">
        <f>IF(O140="","",COUNTIF($O140:$O$326,O140))</f>
        <v/>
      </c>
      <c r="S140">
        <f t="shared" si="11"/>
        <v>0</v>
      </c>
      <c r="T140">
        <f t="shared" si="12"/>
        <v>0</v>
      </c>
      <c r="U140" t="str">
        <f t="array" ref="U140">IFERROR(INDEX($O$18:$O$323,MATCH(1,COUNTIF($U$17:U139,$O$18:$O$323)+($O$18:$O445&lt;&gt;"")*1,0)),"")</f>
        <v/>
      </c>
      <c r="V140" t="str">
        <f t="shared" si="13"/>
        <v/>
      </c>
    </row>
    <row r="141" spans="2:22" x14ac:dyDescent="0.3">
      <c r="B141" t="str">
        <f>IF('Leistungsübersicht - WIP'!X129="","",'Leistungsübersicht - WIP'!X129)</f>
        <v/>
      </c>
      <c r="C141" t="str">
        <f>IF('Leistungsübersicht - WIP'!Y129="","",'Leistungsübersicht - WIP'!Y129)</f>
        <v/>
      </c>
      <c r="D141" t="str">
        <f>IF('Leistungsübersicht - WIP'!Z129="","",'Leistungsübersicht - WIP'!Z129)</f>
        <v/>
      </c>
      <c r="E141" t="str">
        <f>IF('Leistungsübersicht - WIP'!AA129="","",'Leistungsübersicht - WIP'!AA129)</f>
        <v/>
      </c>
      <c r="F141" s="52" t="str">
        <f>IFERROR(_xlfn.IFNA(VLOOKUP(Leistungsübersicht!C141,Detaildaten!$F$8:$I$308,4,0)/VLOOKUP(C141,Detaildaten!$F$8:$X$308,19,0)*VLOOKUP(C141,'Leistungsübersicht - WIP'!$Y$6:$AG$305,9,0)*Faktoren!$C$2*IF($D$9=Optionen!$N$4,Leistungsübersicht!$D$11/VLOOKUP(Leistungsübersicht!$D$10,Optionen!$W$3:$X$18,2,0),1),""),0)</f>
        <v/>
      </c>
      <c r="G141" s="52" t="str">
        <f>IFERROR(_xlfn.IFNA(VLOOKUP(Leistungsübersicht!C141,Detaildaten!$F$8:$I$308,4,0)/VLOOKUP(C141,Detaildaten!$F$8:$X$308,19,0)*VLOOKUP(C141,'Leistungsübersicht - WIP'!$Y$6:$AG$305,9,0)*VLOOKUP(IF(SUM($S$18:$S$323)=0,1,SUM($S$18:$S$323)),Faktoren!$B$8:$C$17,2,0)*IF($D$9=Optionen!$N$4,Leistungsübersicht!$D$11/VLOOKUP(Leistungsübersicht!$D$10,Optionen!$W$3:$X$18,2,0),1),""),0)</f>
        <v/>
      </c>
      <c r="H141" s="63"/>
      <c r="I141" s="63"/>
      <c r="J141" t="str">
        <f>IF(Q141&gt;0,CONCATENATE("Bereits im Paket ",E141," enthalten"),IF(AND(D141="Nein",I141="X"),"Paket fälschlicherweise ausgewählt",IF(AND(H141="X",I141="X"),"Paket und Einzeln zeitgleich ausgewählt",IF(IFERROR(VLOOKUP(C141,Detaildaten!F131:U431,16,0),"")="","",VLOOKUP(C141,Detaildaten!F131:U431,16,0)))))</f>
        <v/>
      </c>
      <c r="N141">
        <f t="shared" si="8"/>
        <v>0</v>
      </c>
      <c r="O141" t="str">
        <f t="shared" si="7"/>
        <v/>
      </c>
      <c r="P141">
        <f t="shared" si="9"/>
        <v>0</v>
      </c>
      <c r="Q141">
        <f t="shared" si="10"/>
        <v>0</v>
      </c>
      <c r="R141" t="str">
        <f>IF(O141="","",COUNTIF($O141:$O$326,O141))</f>
        <v/>
      </c>
      <c r="S141">
        <f t="shared" si="11"/>
        <v>0</v>
      </c>
      <c r="T141">
        <f t="shared" si="12"/>
        <v>0</v>
      </c>
      <c r="U141" t="str">
        <f t="array" ref="U141">IFERROR(INDEX($O$18:$O$323,MATCH(1,COUNTIF($U$17:U140,$O$18:$O$323)+($O$18:$O446&lt;&gt;"")*1,0)),"")</f>
        <v/>
      </c>
      <c r="V141" t="str">
        <f t="shared" si="13"/>
        <v/>
      </c>
    </row>
    <row r="142" spans="2:22" x14ac:dyDescent="0.3">
      <c r="B142" t="str">
        <f>IF('Leistungsübersicht - WIP'!X130="","",'Leistungsübersicht - WIP'!X130)</f>
        <v/>
      </c>
      <c r="C142" t="str">
        <f>IF('Leistungsübersicht - WIP'!Y130="","",'Leistungsübersicht - WIP'!Y130)</f>
        <v/>
      </c>
      <c r="D142" t="str">
        <f>IF('Leistungsübersicht - WIP'!Z130="","",'Leistungsübersicht - WIP'!Z130)</f>
        <v/>
      </c>
      <c r="E142" t="str">
        <f>IF('Leistungsübersicht - WIP'!AA130="","",'Leistungsübersicht - WIP'!AA130)</f>
        <v/>
      </c>
      <c r="F142" s="52" t="str">
        <f>IFERROR(_xlfn.IFNA(VLOOKUP(Leistungsübersicht!C142,Detaildaten!$F$8:$I$308,4,0)/VLOOKUP(C142,Detaildaten!$F$8:$X$308,19,0)*VLOOKUP(C142,'Leistungsübersicht - WIP'!$Y$6:$AG$305,9,0)*Faktoren!$C$2*IF($D$9=Optionen!$N$4,Leistungsübersicht!$D$11/VLOOKUP(Leistungsübersicht!$D$10,Optionen!$W$3:$X$18,2,0),1),""),0)</f>
        <v/>
      </c>
      <c r="G142" s="52" t="str">
        <f>IFERROR(_xlfn.IFNA(VLOOKUP(Leistungsübersicht!C142,Detaildaten!$F$8:$I$308,4,0)/VLOOKUP(C142,Detaildaten!$F$8:$X$308,19,0)*VLOOKUP(C142,'Leistungsübersicht - WIP'!$Y$6:$AG$305,9,0)*VLOOKUP(IF(SUM($S$18:$S$323)=0,1,SUM($S$18:$S$323)),Faktoren!$B$8:$C$17,2,0)*IF($D$9=Optionen!$N$4,Leistungsübersicht!$D$11/VLOOKUP(Leistungsübersicht!$D$10,Optionen!$W$3:$X$18,2,0),1),""),0)</f>
        <v/>
      </c>
      <c r="H142" s="63"/>
      <c r="I142" s="63"/>
      <c r="J142" t="str">
        <f>IF(Q142&gt;0,CONCATENATE("Bereits im Paket ",E142," enthalten"),IF(AND(D142="Nein",I142="X"),"Paket fälschlicherweise ausgewählt",IF(AND(H142="X",I142="X"),"Paket und Einzeln zeitgleich ausgewählt",IF(IFERROR(VLOOKUP(C142,Detaildaten!F132:U432,16,0),"")="","",VLOOKUP(C142,Detaildaten!F132:U432,16,0)))))</f>
        <v/>
      </c>
      <c r="N142">
        <f t="shared" si="8"/>
        <v>0</v>
      </c>
      <c r="O142" t="str">
        <f t="shared" si="7"/>
        <v/>
      </c>
      <c r="P142">
        <f t="shared" si="9"/>
        <v>0</v>
      </c>
      <c r="Q142">
        <f t="shared" si="10"/>
        <v>0</v>
      </c>
      <c r="R142" t="str">
        <f>IF(O142="","",COUNTIF($O142:$O$326,O142))</f>
        <v/>
      </c>
      <c r="S142">
        <f t="shared" si="11"/>
        <v>0</v>
      </c>
      <c r="T142">
        <f t="shared" si="12"/>
        <v>0</v>
      </c>
      <c r="U142" t="str">
        <f t="array" ref="U142">IFERROR(INDEX($O$18:$O$323,MATCH(1,COUNTIF($U$17:U141,$O$18:$O$323)+($O$18:$O447&lt;&gt;"")*1,0)),"")</f>
        <v/>
      </c>
      <c r="V142" t="str">
        <f t="shared" si="13"/>
        <v/>
      </c>
    </row>
    <row r="143" spans="2:22" x14ac:dyDescent="0.3">
      <c r="B143" t="str">
        <f>IF('Leistungsübersicht - WIP'!X131="","",'Leistungsübersicht - WIP'!X131)</f>
        <v/>
      </c>
      <c r="C143" t="str">
        <f>IF('Leistungsübersicht - WIP'!Y131="","",'Leistungsübersicht - WIP'!Y131)</f>
        <v/>
      </c>
      <c r="D143" t="str">
        <f>IF('Leistungsübersicht - WIP'!Z131="","",'Leistungsübersicht - WIP'!Z131)</f>
        <v/>
      </c>
      <c r="E143" t="str">
        <f>IF('Leistungsübersicht - WIP'!AA131="","",'Leistungsübersicht - WIP'!AA131)</f>
        <v/>
      </c>
      <c r="F143" s="52" t="str">
        <f>IFERROR(_xlfn.IFNA(VLOOKUP(Leistungsübersicht!C143,Detaildaten!$F$8:$I$308,4,0)/VLOOKUP(C143,Detaildaten!$F$8:$X$308,19,0)*VLOOKUP(C143,'Leistungsübersicht - WIP'!$Y$6:$AG$305,9,0)*Faktoren!$C$2*IF($D$9=Optionen!$N$4,Leistungsübersicht!$D$11/VLOOKUP(Leistungsübersicht!$D$10,Optionen!$W$3:$X$18,2,0),1),""),0)</f>
        <v/>
      </c>
      <c r="G143" s="52" t="str">
        <f>IFERROR(_xlfn.IFNA(VLOOKUP(Leistungsübersicht!C143,Detaildaten!$F$8:$I$308,4,0)/VLOOKUP(C143,Detaildaten!$F$8:$X$308,19,0)*VLOOKUP(C143,'Leistungsübersicht - WIP'!$Y$6:$AG$305,9,0)*VLOOKUP(IF(SUM($S$18:$S$323)=0,1,SUM($S$18:$S$323)),Faktoren!$B$8:$C$17,2,0)*IF($D$9=Optionen!$N$4,Leistungsübersicht!$D$11/VLOOKUP(Leistungsübersicht!$D$10,Optionen!$W$3:$X$18,2,0),1),""),0)</f>
        <v/>
      </c>
      <c r="H143" s="63"/>
      <c r="I143" s="63"/>
      <c r="J143" t="str">
        <f>IF(Q143&gt;0,CONCATENATE("Bereits im Paket ",E143," enthalten"),IF(AND(D143="Nein",I143="X"),"Paket fälschlicherweise ausgewählt",IF(AND(H143="X",I143="X"),"Paket und Einzeln zeitgleich ausgewählt",IF(IFERROR(VLOOKUP(C143,Detaildaten!F133:U433,16,0),"")="","",VLOOKUP(C143,Detaildaten!F133:U433,16,0)))))</f>
        <v/>
      </c>
      <c r="N143">
        <f t="shared" si="8"/>
        <v>0</v>
      </c>
      <c r="O143" t="str">
        <f t="shared" si="7"/>
        <v/>
      </c>
      <c r="P143">
        <f t="shared" si="9"/>
        <v>0</v>
      </c>
      <c r="Q143">
        <f t="shared" si="10"/>
        <v>0</v>
      </c>
      <c r="R143" t="str">
        <f>IF(O143="","",COUNTIF($O143:$O$326,O143))</f>
        <v/>
      </c>
      <c r="S143">
        <f t="shared" si="11"/>
        <v>0</v>
      </c>
      <c r="T143">
        <f t="shared" si="12"/>
        <v>0</v>
      </c>
      <c r="U143" t="str">
        <f t="array" ref="U143">IFERROR(INDEX($O$18:$O$323,MATCH(1,COUNTIF($U$17:U142,$O$18:$O$323)+($O$18:$O448&lt;&gt;"")*1,0)),"")</f>
        <v/>
      </c>
      <c r="V143" t="str">
        <f t="shared" si="13"/>
        <v/>
      </c>
    </row>
    <row r="144" spans="2:22" x14ac:dyDescent="0.3">
      <c r="B144" t="str">
        <f>IF('Leistungsübersicht - WIP'!X132="","",'Leistungsübersicht - WIP'!X132)</f>
        <v/>
      </c>
      <c r="C144" t="str">
        <f>IF('Leistungsübersicht - WIP'!Y132="","",'Leistungsübersicht - WIP'!Y132)</f>
        <v/>
      </c>
      <c r="D144" t="str">
        <f>IF('Leistungsübersicht - WIP'!Z132="","",'Leistungsübersicht - WIP'!Z132)</f>
        <v/>
      </c>
      <c r="E144" t="str">
        <f>IF('Leistungsübersicht - WIP'!AA132="","",'Leistungsübersicht - WIP'!AA132)</f>
        <v/>
      </c>
      <c r="F144" s="52" t="str">
        <f>IFERROR(_xlfn.IFNA(VLOOKUP(Leistungsübersicht!C144,Detaildaten!$F$8:$I$308,4,0)/VLOOKUP(C144,Detaildaten!$F$8:$X$308,19,0)*VLOOKUP(C144,'Leistungsübersicht - WIP'!$Y$6:$AG$305,9,0)*Faktoren!$C$2*IF($D$9=Optionen!$N$4,Leistungsübersicht!$D$11/VLOOKUP(Leistungsübersicht!$D$10,Optionen!$W$3:$X$18,2,0),1),""),0)</f>
        <v/>
      </c>
      <c r="G144" s="52" t="str">
        <f>IFERROR(_xlfn.IFNA(VLOOKUP(Leistungsübersicht!C144,Detaildaten!$F$8:$I$308,4,0)/VLOOKUP(C144,Detaildaten!$F$8:$X$308,19,0)*VLOOKUP(C144,'Leistungsübersicht - WIP'!$Y$6:$AG$305,9,0)*VLOOKUP(IF(SUM($S$18:$S$323)=0,1,SUM($S$18:$S$323)),Faktoren!$B$8:$C$17,2,0)*IF($D$9=Optionen!$N$4,Leistungsübersicht!$D$11/VLOOKUP(Leistungsübersicht!$D$10,Optionen!$W$3:$X$18,2,0),1),""),0)</f>
        <v/>
      </c>
      <c r="H144" s="63"/>
      <c r="I144" s="63"/>
      <c r="J144" t="str">
        <f>IF(Q144&gt;0,CONCATENATE("Bereits im Paket ",E144," enthalten"),IF(AND(D144="Nein",I144="X"),"Paket fälschlicherweise ausgewählt",IF(AND(H144="X",I144="X"),"Paket und Einzeln zeitgleich ausgewählt",IF(IFERROR(VLOOKUP(C144,Detaildaten!F134:U434,16,0),"")="","",VLOOKUP(C144,Detaildaten!F134:U434,16,0)))))</f>
        <v/>
      </c>
      <c r="N144">
        <f t="shared" si="8"/>
        <v>0</v>
      </c>
      <c r="O144" t="str">
        <f t="shared" si="7"/>
        <v/>
      </c>
      <c r="P144">
        <f t="shared" si="9"/>
        <v>0</v>
      </c>
      <c r="Q144">
        <f t="shared" si="10"/>
        <v>0</v>
      </c>
      <c r="R144" t="str">
        <f>IF(O144="","",COUNTIF($O144:$O$326,O144))</f>
        <v/>
      </c>
      <c r="S144">
        <f t="shared" si="11"/>
        <v>0</v>
      </c>
      <c r="T144">
        <f t="shared" si="12"/>
        <v>0</v>
      </c>
      <c r="U144" t="str">
        <f t="array" ref="U144">IFERROR(INDEX($O$18:$O$323,MATCH(1,COUNTIF($U$17:U143,$O$18:$O$323)+($O$18:$O449&lt;&gt;"")*1,0)),"")</f>
        <v/>
      </c>
      <c r="V144" t="str">
        <f t="shared" si="13"/>
        <v/>
      </c>
    </row>
    <row r="145" spans="2:22" x14ac:dyDescent="0.3">
      <c r="B145" t="str">
        <f>IF('Leistungsübersicht - WIP'!X133="","",'Leistungsübersicht - WIP'!X133)</f>
        <v/>
      </c>
      <c r="C145" t="str">
        <f>IF('Leistungsübersicht - WIP'!Y133="","",'Leistungsübersicht - WIP'!Y133)</f>
        <v/>
      </c>
      <c r="D145" t="str">
        <f>IF('Leistungsübersicht - WIP'!Z133="","",'Leistungsübersicht - WIP'!Z133)</f>
        <v/>
      </c>
      <c r="E145" t="str">
        <f>IF('Leistungsübersicht - WIP'!AA133="","",'Leistungsübersicht - WIP'!AA133)</f>
        <v/>
      </c>
      <c r="F145" s="52" t="str">
        <f>IFERROR(_xlfn.IFNA(VLOOKUP(Leistungsübersicht!C145,Detaildaten!$F$8:$I$308,4,0)/VLOOKUP(C145,Detaildaten!$F$8:$X$308,19,0)*VLOOKUP(C145,'Leistungsübersicht - WIP'!$Y$6:$AG$305,9,0)*Faktoren!$C$2*IF($D$9=Optionen!$N$4,Leistungsübersicht!$D$11/VLOOKUP(Leistungsübersicht!$D$10,Optionen!$W$3:$X$18,2,0),1),""),0)</f>
        <v/>
      </c>
      <c r="G145" s="52" t="str">
        <f>IFERROR(_xlfn.IFNA(VLOOKUP(Leistungsübersicht!C145,Detaildaten!$F$8:$I$308,4,0)/VLOOKUP(C145,Detaildaten!$F$8:$X$308,19,0)*VLOOKUP(C145,'Leistungsübersicht - WIP'!$Y$6:$AG$305,9,0)*VLOOKUP(IF(SUM($S$18:$S$323)=0,1,SUM($S$18:$S$323)),Faktoren!$B$8:$C$17,2,0)*IF($D$9=Optionen!$N$4,Leistungsübersicht!$D$11/VLOOKUP(Leistungsübersicht!$D$10,Optionen!$W$3:$X$18,2,0),1),""),0)</f>
        <v/>
      </c>
      <c r="H145" s="63"/>
      <c r="I145" s="63"/>
      <c r="J145" t="str">
        <f>IF(Q145&gt;0,CONCATENATE("Bereits im Paket ",E145," enthalten"),IF(AND(D145="Nein",I145="X"),"Paket fälschlicherweise ausgewählt",IF(AND(H145="X",I145="X"),"Paket und Einzeln zeitgleich ausgewählt",IF(IFERROR(VLOOKUP(C145,Detaildaten!F135:U435,16,0),"")="","",VLOOKUP(C145,Detaildaten!F135:U435,16,0)))))</f>
        <v/>
      </c>
      <c r="N145">
        <f t="shared" si="8"/>
        <v>0</v>
      </c>
      <c r="O145" t="str">
        <f t="shared" si="7"/>
        <v/>
      </c>
      <c r="P145">
        <f t="shared" si="9"/>
        <v>0</v>
      </c>
      <c r="Q145">
        <f t="shared" si="10"/>
        <v>0</v>
      </c>
      <c r="R145" t="str">
        <f>IF(O145="","",COUNTIF($O145:$O$326,O145))</f>
        <v/>
      </c>
      <c r="S145">
        <f t="shared" si="11"/>
        <v>0</v>
      </c>
      <c r="T145">
        <f t="shared" si="12"/>
        <v>0</v>
      </c>
      <c r="U145" t="str">
        <f t="array" ref="U145">IFERROR(INDEX($O$18:$O$323,MATCH(1,COUNTIF($U$17:U144,$O$18:$O$323)+($O$18:$O450&lt;&gt;"")*1,0)),"")</f>
        <v/>
      </c>
      <c r="V145" t="str">
        <f t="shared" si="13"/>
        <v/>
      </c>
    </row>
    <row r="146" spans="2:22" x14ac:dyDescent="0.3">
      <c r="B146" t="str">
        <f>IF('Leistungsübersicht - WIP'!X134="","",'Leistungsübersicht - WIP'!X134)</f>
        <v/>
      </c>
      <c r="C146" t="str">
        <f>IF('Leistungsübersicht - WIP'!Y134="","",'Leistungsübersicht - WIP'!Y134)</f>
        <v/>
      </c>
      <c r="D146" t="str">
        <f>IF('Leistungsübersicht - WIP'!Z134="","",'Leistungsübersicht - WIP'!Z134)</f>
        <v/>
      </c>
      <c r="E146" t="str">
        <f>IF('Leistungsübersicht - WIP'!AA134="","",'Leistungsübersicht - WIP'!AA134)</f>
        <v/>
      </c>
      <c r="F146" s="52" t="str">
        <f>IFERROR(_xlfn.IFNA(VLOOKUP(Leistungsübersicht!C146,Detaildaten!$F$8:$I$308,4,0)/VLOOKUP(C146,Detaildaten!$F$8:$X$308,19,0)*VLOOKUP(C146,'Leistungsübersicht - WIP'!$Y$6:$AG$305,9,0)*Faktoren!$C$2*IF($D$9=Optionen!$N$4,Leistungsübersicht!$D$11/VLOOKUP(Leistungsübersicht!$D$10,Optionen!$W$3:$X$18,2,0),1),""),0)</f>
        <v/>
      </c>
      <c r="G146" s="52" t="str">
        <f>IFERROR(_xlfn.IFNA(VLOOKUP(Leistungsübersicht!C146,Detaildaten!$F$8:$I$308,4,0)/VLOOKUP(C146,Detaildaten!$F$8:$X$308,19,0)*VLOOKUP(C146,'Leistungsübersicht - WIP'!$Y$6:$AG$305,9,0)*VLOOKUP(IF(SUM($S$18:$S$323)=0,1,SUM($S$18:$S$323)),Faktoren!$B$8:$C$17,2,0)*IF($D$9=Optionen!$N$4,Leistungsübersicht!$D$11/VLOOKUP(Leistungsübersicht!$D$10,Optionen!$W$3:$X$18,2,0),1),""),0)</f>
        <v/>
      </c>
      <c r="H146" s="63"/>
      <c r="I146" s="63"/>
      <c r="J146" t="str">
        <f>IF(Q146&gt;0,CONCATENATE("Bereits im Paket ",E146," enthalten"),IF(AND(D146="Nein",I146="X"),"Paket fälschlicherweise ausgewählt",IF(AND(H146="X",I146="X"),"Paket und Einzeln zeitgleich ausgewählt",IF(IFERROR(VLOOKUP(C146,Detaildaten!F136:U436,16,0),"")="","",VLOOKUP(C146,Detaildaten!F136:U436,16,0)))))</f>
        <v/>
      </c>
      <c r="N146">
        <f t="shared" si="8"/>
        <v>0</v>
      </c>
      <c r="O146" t="str">
        <f t="shared" ref="O146:O209" si="14">IF(N146=1,E146,"")</f>
        <v/>
      </c>
      <c r="P146">
        <f t="shared" si="9"/>
        <v>0</v>
      </c>
      <c r="Q146">
        <f t="shared" si="10"/>
        <v>0</v>
      </c>
      <c r="R146" t="str">
        <f>IF(O146="","",COUNTIF($O146:$O$326,O146))</f>
        <v/>
      </c>
      <c r="S146">
        <f t="shared" si="11"/>
        <v>0</v>
      </c>
      <c r="T146">
        <f t="shared" si="12"/>
        <v>0</v>
      </c>
      <c r="U146" t="str">
        <f t="array" ref="U146">IFERROR(INDEX($O$18:$O$323,MATCH(1,COUNTIF($U$17:U145,$O$18:$O$323)+($O$18:$O451&lt;&gt;"")*1,0)),"")</f>
        <v/>
      </c>
      <c r="V146" t="str">
        <f t="shared" si="13"/>
        <v/>
      </c>
    </row>
    <row r="147" spans="2:22" x14ac:dyDescent="0.3">
      <c r="B147" t="str">
        <f>IF('Leistungsübersicht - WIP'!X135="","",'Leistungsübersicht - WIP'!X135)</f>
        <v/>
      </c>
      <c r="C147" t="str">
        <f>IF('Leistungsübersicht - WIP'!Y135="","",'Leistungsübersicht - WIP'!Y135)</f>
        <v/>
      </c>
      <c r="D147" t="str">
        <f>IF('Leistungsübersicht - WIP'!Z135="","",'Leistungsübersicht - WIP'!Z135)</f>
        <v/>
      </c>
      <c r="E147" t="str">
        <f>IF('Leistungsübersicht - WIP'!AA135="","",'Leistungsübersicht - WIP'!AA135)</f>
        <v/>
      </c>
      <c r="F147" s="52" t="str">
        <f>IFERROR(_xlfn.IFNA(VLOOKUP(Leistungsübersicht!C147,Detaildaten!$F$8:$I$308,4,0)/VLOOKUP(C147,Detaildaten!$F$8:$X$308,19,0)*VLOOKUP(C147,'Leistungsübersicht - WIP'!$Y$6:$AG$305,9,0)*Faktoren!$C$2*IF($D$9=Optionen!$N$4,Leistungsübersicht!$D$11/VLOOKUP(Leistungsübersicht!$D$10,Optionen!$W$3:$X$18,2,0),1),""),0)</f>
        <v/>
      </c>
      <c r="G147" s="52" t="str">
        <f>IFERROR(_xlfn.IFNA(VLOOKUP(Leistungsübersicht!C147,Detaildaten!$F$8:$I$308,4,0)/VLOOKUP(C147,Detaildaten!$F$8:$X$308,19,0)*VLOOKUP(C147,'Leistungsübersicht - WIP'!$Y$6:$AG$305,9,0)*VLOOKUP(IF(SUM($S$18:$S$323)=0,1,SUM($S$18:$S$323)),Faktoren!$B$8:$C$17,2,0)*IF($D$9=Optionen!$N$4,Leistungsübersicht!$D$11/VLOOKUP(Leistungsübersicht!$D$10,Optionen!$W$3:$X$18,2,0),1),""),0)</f>
        <v/>
      </c>
      <c r="H147" s="63"/>
      <c r="I147" s="63"/>
      <c r="J147" t="str">
        <f>IF(Q147&gt;0,CONCATENATE("Bereits im Paket ",E147," enthalten"),IF(AND(D147="Nein",I147="X"),"Paket fälschlicherweise ausgewählt",IF(AND(H147="X",I147="X"),"Paket und Einzeln zeitgleich ausgewählt",IF(IFERROR(VLOOKUP(C147,Detaildaten!F137:U437,16,0),"")="","",VLOOKUP(C147,Detaildaten!F137:U437,16,0)))))</f>
        <v/>
      </c>
      <c r="N147">
        <f t="shared" ref="N147:N210" si="15">IF(I147="X",1,0)</f>
        <v>0</v>
      </c>
      <c r="O147" t="str">
        <f t="shared" si="14"/>
        <v/>
      </c>
      <c r="P147">
        <f t="shared" ref="P147:P210" si="16">IF(C147="",0,IF(D147="Nein",0,IF(COUNTIF($O$18:$O$323,E147)&gt;0,1,0)))</f>
        <v>0</v>
      </c>
      <c r="Q147">
        <f t="shared" ref="Q147:Q210" si="17">P147-N147</f>
        <v>0</v>
      </c>
      <c r="R147" t="str">
        <f>IF(O147="","",COUNTIF($O147:$O$326,O147))</f>
        <v/>
      </c>
      <c r="S147">
        <f t="shared" ref="S147:S210" si="18">IF(AND(O147=E147,R147&lt;2),1,0)</f>
        <v>0</v>
      </c>
      <c r="T147">
        <f t="shared" ref="T147:T210" si="19">IF(D147="Nein",IF(H147="X",1,0),IF(I147="X",1,IF(H147="X",1,0)))</f>
        <v>0</v>
      </c>
      <c r="U147" t="str">
        <f t="array" ref="U147">IFERROR(INDEX($O$18:$O$323,MATCH(1,COUNTIF($U$17:U146,$O$18:$O$323)+($O$18:$O452&lt;&gt;"")*1,0)),"")</f>
        <v/>
      </c>
      <c r="V147" t="str">
        <f t="shared" ref="V147:V210" si="20">IF(U147="","",COUNTIF($E$18:$E$323,U147))</f>
        <v/>
      </c>
    </row>
    <row r="148" spans="2:22" x14ac:dyDescent="0.3">
      <c r="B148" t="str">
        <f>IF('Leistungsübersicht - WIP'!X136="","",'Leistungsübersicht - WIP'!X136)</f>
        <v/>
      </c>
      <c r="C148" t="str">
        <f>IF('Leistungsübersicht - WIP'!Y136="","",'Leistungsübersicht - WIP'!Y136)</f>
        <v/>
      </c>
      <c r="D148" t="str">
        <f>IF('Leistungsübersicht - WIP'!Z136="","",'Leistungsübersicht - WIP'!Z136)</f>
        <v/>
      </c>
      <c r="E148" t="str">
        <f>IF('Leistungsübersicht - WIP'!AA136="","",'Leistungsübersicht - WIP'!AA136)</f>
        <v/>
      </c>
      <c r="F148" s="52" t="str">
        <f>IFERROR(_xlfn.IFNA(VLOOKUP(Leistungsübersicht!C148,Detaildaten!$F$8:$I$308,4,0)/VLOOKUP(C148,Detaildaten!$F$8:$X$308,19,0)*VLOOKUP(C148,'Leistungsübersicht - WIP'!$Y$6:$AG$305,9,0)*Faktoren!$C$2*IF($D$9=Optionen!$N$4,Leistungsübersicht!$D$11/VLOOKUP(Leistungsübersicht!$D$10,Optionen!$W$3:$X$18,2,0),1),""),0)</f>
        <v/>
      </c>
      <c r="G148" s="52" t="str">
        <f>IFERROR(_xlfn.IFNA(VLOOKUP(Leistungsübersicht!C148,Detaildaten!$F$8:$I$308,4,0)/VLOOKUP(C148,Detaildaten!$F$8:$X$308,19,0)*VLOOKUP(C148,'Leistungsübersicht - WIP'!$Y$6:$AG$305,9,0)*VLOOKUP(IF(SUM($S$18:$S$323)=0,1,SUM($S$18:$S$323)),Faktoren!$B$8:$C$17,2,0)*IF($D$9=Optionen!$N$4,Leistungsübersicht!$D$11/VLOOKUP(Leistungsübersicht!$D$10,Optionen!$W$3:$X$18,2,0),1),""),0)</f>
        <v/>
      </c>
      <c r="H148" s="63"/>
      <c r="I148" s="63"/>
      <c r="J148" t="str">
        <f>IF(Q148&gt;0,CONCATENATE("Bereits im Paket ",E148," enthalten"),IF(AND(D148="Nein",I148="X"),"Paket fälschlicherweise ausgewählt",IF(AND(H148="X",I148="X"),"Paket und Einzeln zeitgleich ausgewählt",IF(IFERROR(VLOOKUP(C148,Detaildaten!F138:U438,16,0),"")="","",VLOOKUP(C148,Detaildaten!F138:U438,16,0)))))</f>
        <v/>
      </c>
      <c r="N148">
        <f t="shared" si="15"/>
        <v>0</v>
      </c>
      <c r="O148" t="str">
        <f t="shared" si="14"/>
        <v/>
      </c>
      <c r="P148">
        <f t="shared" si="16"/>
        <v>0</v>
      </c>
      <c r="Q148">
        <f t="shared" si="17"/>
        <v>0</v>
      </c>
      <c r="R148" t="str">
        <f>IF(O148="","",COUNTIF($O148:$O$326,O148))</f>
        <v/>
      </c>
      <c r="S148">
        <f t="shared" si="18"/>
        <v>0</v>
      </c>
      <c r="T148">
        <f t="shared" si="19"/>
        <v>0</v>
      </c>
      <c r="U148" t="str">
        <f t="array" ref="U148">IFERROR(INDEX($O$18:$O$323,MATCH(1,COUNTIF($U$17:U147,$O$18:$O$323)+($O$18:$O453&lt;&gt;"")*1,0)),"")</f>
        <v/>
      </c>
      <c r="V148" t="str">
        <f t="shared" si="20"/>
        <v/>
      </c>
    </row>
    <row r="149" spans="2:22" x14ac:dyDescent="0.3">
      <c r="B149" t="str">
        <f>IF('Leistungsübersicht - WIP'!X137="","",'Leistungsübersicht - WIP'!X137)</f>
        <v/>
      </c>
      <c r="C149" t="str">
        <f>IF('Leistungsübersicht - WIP'!Y137="","",'Leistungsübersicht - WIP'!Y137)</f>
        <v/>
      </c>
      <c r="D149" t="str">
        <f>IF('Leistungsübersicht - WIP'!Z137="","",'Leistungsübersicht - WIP'!Z137)</f>
        <v/>
      </c>
      <c r="E149" t="str">
        <f>IF('Leistungsübersicht - WIP'!AA137="","",'Leistungsübersicht - WIP'!AA137)</f>
        <v/>
      </c>
      <c r="F149" s="52" t="str">
        <f>IFERROR(_xlfn.IFNA(VLOOKUP(Leistungsübersicht!C149,Detaildaten!$F$8:$I$308,4,0)/VLOOKUP(C149,Detaildaten!$F$8:$X$308,19,0)*VLOOKUP(C149,'Leistungsübersicht - WIP'!$Y$6:$AG$305,9,0)*Faktoren!$C$2*IF($D$9=Optionen!$N$4,Leistungsübersicht!$D$11/VLOOKUP(Leistungsübersicht!$D$10,Optionen!$W$3:$X$18,2,0),1),""),0)</f>
        <v/>
      </c>
      <c r="G149" s="52" t="str">
        <f>IFERROR(_xlfn.IFNA(VLOOKUP(Leistungsübersicht!C149,Detaildaten!$F$8:$I$308,4,0)/VLOOKUP(C149,Detaildaten!$F$8:$X$308,19,0)*VLOOKUP(C149,'Leistungsübersicht - WIP'!$Y$6:$AG$305,9,0)*VLOOKUP(IF(SUM($S$18:$S$323)=0,1,SUM($S$18:$S$323)),Faktoren!$B$8:$C$17,2,0)*IF($D$9=Optionen!$N$4,Leistungsübersicht!$D$11/VLOOKUP(Leistungsübersicht!$D$10,Optionen!$W$3:$X$18,2,0),1),""),0)</f>
        <v/>
      </c>
      <c r="H149" s="63"/>
      <c r="I149" s="63"/>
      <c r="J149" t="str">
        <f>IF(Q149&gt;0,CONCATENATE("Bereits im Paket ",E149," enthalten"),IF(AND(D149="Nein",I149="X"),"Paket fälschlicherweise ausgewählt",IF(AND(H149="X",I149="X"),"Paket und Einzeln zeitgleich ausgewählt",IF(IFERROR(VLOOKUP(C149,Detaildaten!F139:U439,16,0),"")="","",VLOOKUP(C149,Detaildaten!F139:U439,16,0)))))</f>
        <v/>
      </c>
      <c r="N149">
        <f t="shared" si="15"/>
        <v>0</v>
      </c>
      <c r="O149" t="str">
        <f t="shared" si="14"/>
        <v/>
      </c>
      <c r="P149">
        <f t="shared" si="16"/>
        <v>0</v>
      </c>
      <c r="Q149">
        <f t="shared" si="17"/>
        <v>0</v>
      </c>
      <c r="R149" t="str">
        <f>IF(O149="","",COUNTIF($O149:$O$326,O149))</f>
        <v/>
      </c>
      <c r="S149">
        <f t="shared" si="18"/>
        <v>0</v>
      </c>
      <c r="T149">
        <f t="shared" si="19"/>
        <v>0</v>
      </c>
      <c r="U149" t="str">
        <f t="array" ref="U149">IFERROR(INDEX($O$18:$O$323,MATCH(1,COUNTIF($U$17:U148,$O$18:$O$323)+($O$18:$O454&lt;&gt;"")*1,0)),"")</f>
        <v/>
      </c>
      <c r="V149" t="str">
        <f t="shared" si="20"/>
        <v/>
      </c>
    </row>
    <row r="150" spans="2:22" x14ac:dyDescent="0.3">
      <c r="B150" t="str">
        <f>IF('Leistungsübersicht - WIP'!X138="","",'Leistungsübersicht - WIP'!X138)</f>
        <v/>
      </c>
      <c r="C150" t="str">
        <f>IF('Leistungsübersicht - WIP'!Y138="","",'Leistungsübersicht - WIP'!Y138)</f>
        <v/>
      </c>
      <c r="D150" t="str">
        <f>IF('Leistungsübersicht - WIP'!Z138="","",'Leistungsübersicht - WIP'!Z138)</f>
        <v/>
      </c>
      <c r="E150" t="str">
        <f>IF('Leistungsübersicht - WIP'!AA138="","",'Leistungsübersicht - WIP'!AA138)</f>
        <v/>
      </c>
      <c r="F150" s="52" t="str">
        <f>IFERROR(_xlfn.IFNA(VLOOKUP(Leistungsübersicht!C150,Detaildaten!$F$8:$I$308,4,0)/VLOOKUP(C150,Detaildaten!$F$8:$X$308,19,0)*VLOOKUP(C150,'Leistungsübersicht - WIP'!$Y$6:$AG$305,9,0)*Faktoren!$C$2*IF($D$9=Optionen!$N$4,Leistungsübersicht!$D$11/VLOOKUP(Leistungsübersicht!$D$10,Optionen!$W$3:$X$18,2,0),1),""),0)</f>
        <v/>
      </c>
      <c r="G150" s="52" t="str">
        <f>IFERROR(_xlfn.IFNA(VLOOKUP(Leistungsübersicht!C150,Detaildaten!$F$8:$I$308,4,0)/VLOOKUP(C150,Detaildaten!$F$8:$X$308,19,0)*VLOOKUP(C150,'Leistungsübersicht - WIP'!$Y$6:$AG$305,9,0)*VLOOKUP(IF(SUM($S$18:$S$323)=0,1,SUM($S$18:$S$323)),Faktoren!$B$8:$C$17,2,0)*IF($D$9=Optionen!$N$4,Leistungsübersicht!$D$11/VLOOKUP(Leistungsübersicht!$D$10,Optionen!$W$3:$X$18,2,0),1),""),0)</f>
        <v/>
      </c>
      <c r="H150" s="63"/>
      <c r="I150" s="63"/>
      <c r="J150" t="str">
        <f>IF(Q150&gt;0,CONCATENATE("Bereits im Paket ",E150," enthalten"),IF(AND(D150="Nein",I150="X"),"Paket fälschlicherweise ausgewählt",IF(AND(H150="X",I150="X"),"Paket und Einzeln zeitgleich ausgewählt",IF(IFERROR(VLOOKUP(C150,Detaildaten!F140:U440,16,0),"")="","",VLOOKUP(C150,Detaildaten!F140:U440,16,0)))))</f>
        <v/>
      </c>
      <c r="N150">
        <f t="shared" si="15"/>
        <v>0</v>
      </c>
      <c r="O150" t="str">
        <f t="shared" si="14"/>
        <v/>
      </c>
      <c r="P150">
        <f t="shared" si="16"/>
        <v>0</v>
      </c>
      <c r="Q150">
        <f t="shared" si="17"/>
        <v>0</v>
      </c>
      <c r="R150" t="str">
        <f>IF(O150="","",COUNTIF($O150:$O$326,O150))</f>
        <v/>
      </c>
      <c r="S150">
        <f t="shared" si="18"/>
        <v>0</v>
      </c>
      <c r="T150">
        <f t="shared" si="19"/>
        <v>0</v>
      </c>
      <c r="U150" t="str">
        <f t="array" ref="U150">IFERROR(INDEX($O$18:$O$323,MATCH(1,COUNTIF($U$17:U149,$O$18:$O$323)+($O$18:$O455&lt;&gt;"")*1,0)),"")</f>
        <v/>
      </c>
      <c r="V150" t="str">
        <f t="shared" si="20"/>
        <v/>
      </c>
    </row>
    <row r="151" spans="2:22" x14ac:dyDescent="0.3">
      <c r="B151" t="str">
        <f>IF('Leistungsübersicht - WIP'!X139="","",'Leistungsübersicht - WIP'!X139)</f>
        <v/>
      </c>
      <c r="C151" t="str">
        <f>IF('Leistungsübersicht - WIP'!Y139="","",'Leistungsübersicht - WIP'!Y139)</f>
        <v/>
      </c>
      <c r="D151" t="str">
        <f>IF('Leistungsübersicht - WIP'!Z139="","",'Leistungsübersicht - WIP'!Z139)</f>
        <v/>
      </c>
      <c r="E151" t="str">
        <f>IF('Leistungsübersicht - WIP'!AA139="","",'Leistungsübersicht - WIP'!AA139)</f>
        <v/>
      </c>
      <c r="F151" s="52" t="str">
        <f>IFERROR(_xlfn.IFNA(VLOOKUP(Leistungsübersicht!C151,Detaildaten!$F$8:$I$308,4,0)/VLOOKUP(C151,Detaildaten!$F$8:$X$308,19,0)*VLOOKUP(C151,'Leistungsübersicht - WIP'!$Y$6:$AG$305,9,0)*Faktoren!$C$2*IF($D$9=Optionen!$N$4,Leistungsübersicht!$D$11/VLOOKUP(Leistungsübersicht!$D$10,Optionen!$W$3:$X$18,2,0),1),""),0)</f>
        <v/>
      </c>
      <c r="G151" s="52" t="str">
        <f>IFERROR(_xlfn.IFNA(VLOOKUP(Leistungsübersicht!C151,Detaildaten!$F$8:$I$308,4,0)/VLOOKUP(C151,Detaildaten!$F$8:$X$308,19,0)*VLOOKUP(C151,'Leistungsübersicht - WIP'!$Y$6:$AG$305,9,0)*VLOOKUP(IF(SUM($S$18:$S$323)=0,1,SUM($S$18:$S$323)),Faktoren!$B$8:$C$17,2,0)*IF($D$9=Optionen!$N$4,Leistungsübersicht!$D$11/VLOOKUP(Leistungsübersicht!$D$10,Optionen!$W$3:$X$18,2,0),1),""),0)</f>
        <v/>
      </c>
      <c r="H151" s="63"/>
      <c r="I151" s="63"/>
      <c r="J151" t="str">
        <f>IF(Q151&gt;0,CONCATENATE("Bereits im Paket ",E151," enthalten"),IF(AND(D151="Nein",I151="X"),"Paket fälschlicherweise ausgewählt",IF(AND(H151="X",I151="X"),"Paket und Einzeln zeitgleich ausgewählt",IF(IFERROR(VLOOKUP(C151,Detaildaten!F141:U441,16,0),"")="","",VLOOKUP(C151,Detaildaten!F141:U441,16,0)))))</f>
        <v/>
      </c>
      <c r="N151">
        <f t="shared" si="15"/>
        <v>0</v>
      </c>
      <c r="O151" t="str">
        <f t="shared" si="14"/>
        <v/>
      </c>
      <c r="P151">
        <f t="shared" si="16"/>
        <v>0</v>
      </c>
      <c r="Q151">
        <f t="shared" si="17"/>
        <v>0</v>
      </c>
      <c r="R151" t="str">
        <f>IF(O151="","",COUNTIF($O151:$O$326,O151))</f>
        <v/>
      </c>
      <c r="S151">
        <f t="shared" si="18"/>
        <v>0</v>
      </c>
      <c r="T151">
        <f t="shared" si="19"/>
        <v>0</v>
      </c>
      <c r="U151" t="str">
        <f t="array" ref="U151">IFERROR(INDEX($O$18:$O$323,MATCH(1,COUNTIF($U$17:U150,$O$18:$O$323)+($O$18:$O456&lt;&gt;"")*1,0)),"")</f>
        <v/>
      </c>
      <c r="V151" t="str">
        <f t="shared" si="20"/>
        <v/>
      </c>
    </row>
    <row r="152" spans="2:22" x14ac:dyDescent="0.3">
      <c r="B152" t="str">
        <f>IF('Leistungsübersicht - WIP'!X140="","",'Leistungsübersicht - WIP'!X140)</f>
        <v/>
      </c>
      <c r="C152" t="str">
        <f>IF('Leistungsübersicht - WIP'!Y140="","",'Leistungsübersicht - WIP'!Y140)</f>
        <v/>
      </c>
      <c r="D152" t="str">
        <f>IF('Leistungsübersicht - WIP'!Z140="","",'Leistungsübersicht - WIP'!Z140)</f>
        <v/>
      </c>
      <c r="E152" t="str">
        <f>IF('Leistungsübersicht - WIP'!AA140="","",'Leistungsübersicht - WIP'!AA140)</f>
        <v/>
      </c>
      <c r="F152" s="52" t="str">
        <f>IFERROR(_xlfn.IFNA(VLOOKUP(Leistungsübersicht!C152,Detaildaten!$F$8:$I$308,4,0)/VLOOKUP(C152,Detaildaten!$F$8:$X$308,19,0)*VLOOKUP(C152,'Leistungsübersicht - WIP'!$Y$6:$AG$305,9,0)*Faktoren!$C$2*IF($D$9=Optionen!$N$4,Leistungsübersicht!$D$11/VLOOKUP(Leistungsübersicht!$D$10,Optionen!$W$3:$X$18,2,0),1),""),0)</f>
        <v/>
      </c>
      <c r="G152" s="52" t="str">
        <f>IFERROR(_xlfn.IFNA(VLOOKUP(Leistungsübersicht!C152,Detaildaten!$F$8:$I$308,4,0)/VLOOKUP(C152,Detaildaten!$F$8:$X$308,19,0)*VLOOKUP(C152,'Leistungsübersicht - WIP'!$Y$6:$AG$305,9,0)*VLOOKUP(IF(SUM($S$18:$S$323)=0,1,SUM($S$18:$S$323)),Faktoren!$B$8:$C$17,2,0)*IF($D$9=Optionen!$N$4,Leistungsübersicht!$D$11/VLOOKUP(Leistungsübersicht!$D$10,Optionen!$W$3:$X$18,2,0),1),""),0)</f>
        <v/>
      </c>
      <c r="H152" s="63"/>
      <c r="I152" s="63"/>
      <c r="J152" t="str">
        <f>IF(Q152&gt;0,CONCATENATE("Bereits im Paket ",E152," enthalten"),IF(AND(D152="Nein",I152="X"),"Paket fälschlicherweise ausgewählt",IF(AND(H152="X",I152="X"),"Paket und Einzeln zeitgleich ausgewählt",IF(IFERROR(VLOOKUP(C152,Detaildaten!F142:U442,16,0),"")="","",VLOOKUP(C152,Detaildaten!F142:U442,16,0)))))</f>
        <v/>
      </c>
      <c r="N152">
        <f t="shared" si="15"/>
        <v>0</v>
      </c>
      <c r="O152" t="str">
        <f t="shared" si="14"/>
        <v/>
      </c>
      <c r="P152">
        <f t="shared" si="16"/>
        <v>0</v>
      </c>
      <c r="Q152">
        <f t="shared" si="17"/>
        <v>0</v>
      </c>
      <c r="R152" t="str">
        <f>IF(O152="","",COUNTIF($O152:$O$326,O152))</f>
        <v/>
      </c>
      <c r="S152">
        <f t="shared" si="18"/>
        <v>0</v>
      </c>
      <c r="T152">
        <f t="shared" si="19"/>
        <v>0</v>
      </c>
      <c r="U152" t="str">
        <f t="array" ref="U152">IFERROR(INDEX($O$18:$O$323,MATCH(1,COUNTIF($U$17:U151,$O$18:$O$323)+($O$18:$O457&lt;&gt;"")*1,0)),"")</f>
        <v/>
      </c>
      <c r="V152" t="str">
        <f t="shared" si="20"/>
        <v/>
      </c>
    </row>
    <row r="153" spans="2:22" x14ac:dyDescent="0.3">
      <c r="B153" t="str">
        <f>IF('Leistungsübersicht - WIP'!X141="","",'Leistungsübersicht - WIP'!X141)</f>
        <v/>
      </c>
      <c r="C153" t="str">
        <f>IF('Leistungsübersicht - WIP'!Y141="","",'Leistungsübersicht - WIP'!Y141)</f>
        <v/>
      </c>
      <c r="D153" t="str">
        <f>IF('Leistungsübersicht - WIP'!Z141="","",'Leistungsübersicht - WIP'!Z141)</f>
        <v/>
      </c>
      <c r="E153" t="str">
        <f>IF('Leistungsübersicht - WIP'!AA141="","",'Leistungsübersicht - WIP'!AA141)</f>
        <v/>
      </c>
      <c r="F153" s="52" t="str">
        <f>IFERROR(_xlfn.IFNA(VLOOKUP(Leistungsübersicht!C153,Detaildaten!$F$8:$I$308,4,0)/VLOOKUP(C153,Detaildaten!$F$8:$X$308,19,0)*VLOOKUP(C153,'Leistungsübersicht - WIP'!$Y$6:$AG$305,9,0)*Faktoren!$C$2*IF($D$9=Optionen!$N$4,Leistungsübersicht!$D$11/VLOOKUP(Leistungsübersicht!$D$10,Optionen!$W$3:$X$18,2,0),1),""),0)</f>
        <v/>
      </c>
      <c r="G153" s="52" t="str">
        <f>IFERROR(_xlfn.IFNA(VLOOKUP(Leistungsübersicht!C153,Detaildaten!$F$8:$I$308,4,0)/VLOOKUP(C153,Detaildaten!$F$8:$X$308,19,0)*VLOOKUP(C153,'Leistungsübersicht - WIP'!$Y$6:$AG$305,9,0)*VLOOKUP(IF(SUM($S$18:$S$323)=0,1,SUM($S$18:$S$323)),Faktoren!$B$8:$C$17,2,0)*IF($D$9=Optionen!$N$4,Leistungsübersicht!$D$11/VLOOKUP(Leistungsübersicht!$D$10,Optionen!$W$3:$X$18,2,0),1),""),0)</f>
        <v/>
      </c>
      <c r="H153" s="63"/>
      <c r="I153" s="63"/>
      <c r="J153" t="str">
        <f>IF(Q153&gt;0,CONCATENATE("Bereits im Paket ",E153," enthalten"),IF(AND(D153="Nein",I153="X"),"Paket fälschlicherweise ausgewählt",IF(AND(H153="X",I153="X"),"Paket und Einzeln zeitgleich ausgewählt",IF(IFERROR(VLOOKUP(C153,Detaildaten!F143:U443,16,0),"")="","",VLOOKUP(C153,Detaildaten!F143:U443,16,0)))))</f>
        <v/>
      </c>
      <c r="N153">
        <f t="shared" si="15"/>
        <v>0</v>
      </c>
      <c r="O153" t="str">
        <f t="shared" si="14"/>
        <v/>
      </c>
      <c r="P153">
        <f t="shared" si="16"/>
        <v>0</v>
      </c>
      <c r="Q153">
        <f t="shared" si="17"/>
        <v>0</v>
      </c>
      <c r="R153" t="str">
        <f>IF(O153="","",COUNTIF($O153:$O$326,O153))</f>
        <v/>
      </c>
      <c r="S153">
        <f t="shared" si="18"/>
        <v>0</v>
      </c>
      <c r="T153">
        <f t="shared" si="19"/>
        <v>0</v>
      </c>
      <c r="U153" t="str">
        <f t="array" ref="U153">IFERROR(INDEX($O$18:$O$323,MATCH(1,COUNTIF($U$17:U152,$O$18:$O$323)+($O$18:$O458&lt;&gt;"")*1,0)),"")</f>
        <v/>
      </c>
      <c r="V153" t="str">
        <f t="shared" si="20"/>
        <v/>
      </c>
    </row>
    <row r="154" spans="2:22" x14ac:dyDescent="0.3">
      <c r="B154" t="str">
        <f>IF('Leistungsübersicht - WIP'!X142="","",'Leistungsübersicht - WIP'!X142)</f>
        <v/>
      </c>
      <c r="C154" t="str">
        <f>IF('Leistungsübersicht - WIP'!Y142="","",'Leistungsübersicht - WIP'!Y142)</f>
        <v/>
      </c>
      <c r="D154" t="str">
        <f>IF('Leistungsübersicht - WIP'!Z142="","",'Leistungsübersicht - WIP'!Z142)</f>
        <v/>
      </c>
      <c r="E154" t="str">
        <f>IF('Leistungsübersicht - WIP'!AA142="","",'Leistungsübersicht - WIP'!AA142)</f>
        <v/>
      </c>
      <c r="F154" s="52" t="str">
        <f>IFERROR(_xlfn.IFNA(VLOOKUP(Leistungsübersicht!C154,Detaildaten!$F$8:$I$308,4,0)/VLOOKUP(C154,Detaildaten!$F$8:$X$308,19,0)*VLOOKUP(C154,'Leistungsübersicht - WIP'!$Y$6:$AG$305,9,0)*Faktoren!$C$2*IF($D$9=Optionen!$N$4,Leistungsübersicht!$D$11/VLOOKUP(Leistungsübersicht!$D$10,Optionen!$W$3:$X$18,2,0),1),""),0)</f>
        <v/>
      </c>
      <c r="G154" s="52" t="str">
        <f>IFERROR(_xlfn.IFNA(VLOOKUP(Leistungsübersicht!C154,Detaildaten!$F$8:$I$308,4,0)/VLOOKUP(C154,Detaildaten!$F$8:$X$308,19,0)*VLOOKUP(C154,'Leistungsübersicht - WIP'!$Y$6:$AG$305,9,0)*VLOOKUP(IF(SUM($S$18:$S$323)=0,1,SUM($S$18:$S$323)),Faktoren!$B$8:$C$17,2,0)*IF($D$9=Optionen!$N$4,Leistungsübersicht!$D$11/VLOOKUP(Leistungsübersicht!$D$10,Optionen!$W$3:$X$18,2,0),1),""),0)</f>
        <v/>
      </c>
      <c r="H154" s="63"/>
      <c r="I154" s="63"/>
      <c r="J154" t="str">
        <f>IF(Q154&gt;0,CONCATENATE("Bereits im Paket ",E154," enthalten"),IF(AND(D154="Nein",I154="X"),"Paket fälschlicherweise ausgewählt",IF(AND(H154="X",I154="X"),"Paket und Einzeln zeitgleich ausgewählt",IF(IFERROR(VLOOKUP(C154,Detaildaten!F144:U444,16,0),"")="","",VLOOKUP(C154,Detaildaten!F144:U444,16,0)))))</f>
        <v/>
      </c>
      <c r="N154">
        <f t="shared" si="15"/>
        <v>0</v>
      </c>
      <c r="O154" t="str">
        <f t="shared" si="14"/>
        <v/>
      </c>
      <c r="P154">
        <f t="shared" si="16"/>
        <v>0</v>
      </c>
      <c r="Q154">
        <f t="shared" si="17"/>
        <v>0</v>
      </c>
      <c r="R154" t="str">
        <f>IF(O154="","",COUNTIF($O154:$O$326,O154))</f>
        <v/>
      </c>
      <c r="S154">
        <f t="shared" si="18"/>
        <v>0</v>
      </c>
      <c r="T154">
        <f t="shared" si="19"/>
        <v>0</v>
      </c>
      <c r="U154" t="str">
        <f t="array" ref="U154">IFERROR(INDEX($O$18:$O$323,MATCH(1,COUNTIF($U$17:U153,$O$18:$O$323)+($O$18:$O459&lt;&gt;"")*1,0)),"")</f>
        <v/>
      </c>
      <c r="V154" t="str">
        <f t="shared" si="20"/>
        <v/>
      </c>
    </row>
    <row r="155" spans="2:22" x14ac:dyDescent="0.3">
      <c r="B155" t="str">
        <f>IF('Leistungsübersicht - WIP'!X143="","",'Leistungsübersicht - WIP'!X143)</f>
        <v/>
      </c>
      <c r="C155" t="str">
        <f>IF('Leistungsübersicht - WIP'!Y143="","",'Leistungsübersicht - WIP'!Y143)</f>
        <v/>
      </c>
      <c r="D155" t="str">
        <f>IF('Leistungsübersicht - WIP'!Z143="","",'Leistungsübersicht - WIP'!Z143)</f>
        <v/>
      </c>
      <c r="E155" t="str">
        <f>IF('Leistungsübersicht - WIP'!AA143="","",'Leistungsübersicht - WIP'!AA143)</f>
        <v/>
      </c>
      <c r="F155" s="52" t="str">
        <f>IFERROR(_xlfn.IFNA(VLOOKUP(Leistungsübersicht!C155,Detaildaten!$F$8:$I$308,4,0)/VLOOKUP(C155,Detaildaten!$F$8:$X$308,19,0)*VLOOKUP(C155,'Leistungsübersicht - WIP'!$Y$6:$AG$305,9,0)*Faktoren!$C$2*IF($D$9=Optionen!$N$4,Leistungsübersicht!$D$11/VLOOKUP(Leistungsübersicht!$D$10,Optionen!$W$3:$X$18,2,0),1),""),0)</f>
        <v/>
      </c>
      <c r="G155" s="52" t="str">
        <f>IFERROR(_xlfn.IFNA(VLOOKUP(Leistungsübersicht!C155,Detaildaten!$F$8:$I$308,4,0)/VLOOKUP(C155,Detaildaten!$F$8:$X$308,19,0)*VLOOKUP(C155,'Leistungsübersicht - WIP'!$Y$6:$AG$305,9,0)*VLOOKUP(IF(SUM($S$18:$S$323)=0,1,SUM($S$18:$S$323)),Faktoren!$B$8:$C$17,2,0)*IF($D$9=Optionen!$N$4,Leistungsübersicht!$D$11/VLOOKUP(Leistungsübersicht!$D$10,Optionen!$W$3:$X$18,2,0),1),""),0)</f>
        <v/>
      </c>
      <c r="H155" s="63"/>
      <c r="I155" s="63"/>
      <c r="J155" t="str">
        <f>IF(Q155&gt;0,CONCATENATE("Bereits im Paket ",E155," enthalten"),IF(AND(D155="Nein",I155="X"),"Paket fälschlicherweise ausgewählt",IF(AND(H155="X",I155="X"),"Paket und Einzeln zeitgleich ausgewählt",IF(IFERROR(VLOOKUP(C155,Detaildaten!F145:U445,16,0),"")="","",VLOOKUP(C155,Detaildaten!F145:U445,16,0)))))</f>
        <v/>
      </c>
      <c r="N155">
        <f t="shared" si="15"/>
        <v>0</v>
      </c>
      <c r="O155" t="str">
        <f t="shared" si="14"/>
        <v/>
      </c>
      <c r="P155">
        <f t="shared" si="16"/>
        <v>0</v>
      </c>
      <c r="Q155">
        <f t="shared" si="17"/>
        <v>0</v>
      </c>
      <c r="R155" t="str">
        <f>IF(O155="","",COUNTIF($O155:$O$326,O155))</f>
        <v/>
      </c>
      <c r="S155">
        <f t="shared" si="18"/>
        <v>0</v>
      </c>
      <c r="T155">
        <f t="shared" si="19"/>
        <v>0</v>
      </c>
      <c r="U155" t="str">
        <f t="array" ref="U155">IFERROR(INDEX($O$18:$O$323,MATCH(1,COUNTIF($U$17:U154,$O$18:$O$323)+($O$18:$O460&lt;&gt;"")*1,0)),"")</f>
        <v/>
      </c>
      <c r="V155" t="str">
        <f t="shared" si="20"/>
        <v/>
      </c>
    </row>
    <row r="156" spans="2:22" x14ac:dyDescent="0.3">
      <c r="B156" t="str">
        <f>IF('Leistungsübersicht - WIP'!X144="","",'Leistungsübersicht - WIP'!X144)</f>
        <v/>
      </c>
      <c r="C156" t="str">
        <f>IF('Leistungsübersicht - WIP'!Y144="","",'Leistungsübersicht - WIP'!Y144)</f>
        <v/>
      </c>
      <c r="D156" t="str">
        <f>IF('Leistungsübersicht - WIP'!Z144="","",'Leistungsübersicht - WIP'!Z144)</f>
        <v/>
      </c>
      <c r="E156" t="str">
        <f>IF('Leistungsübersicht - WIP'!AA144="","",'Leistungsübersicht - WIP'!AA144)</f>
        <v/>
      </c>
      <c r="F156" s="52" t="str">
        <f>IFERROR(_xlfn.IFNA(VLOOKUP(Leistungsübersicht!C156,Detaildaten!$F$8:$I$308,4,0)/VLOOKUP(C156,Detaildaten!$F$8:$X$308,19,0)*VLOOKUP(C156,'Leistungsübersicht - WIP'!$Y$6:$AG$305,9,0)*Faktoren!$C$2*IF($D$9=Optionen!$N$4,Leistungsübersicht!$D$11/VLOOKUP(Leistungsübersicht!$D$10,Optionen!$W$3:$X$18,2,0),1),""),0)</f>
        <v/>
      </c>
      <c r="G156" s="52" t="str">
        <f>IFERROR(_xlfn.IFNA(VLOOKUP(Leistungsübersicht!C156,Detaildaten!$F$8:$I$308,4,0)/VLOOKUP(C156,Detaildaten!$F$8:$X$308,19,0)*VLOOKUP(C156,'Leistungsübersicht - WIP'!$Y$6:$AG$305,9,0)*VLOOKUP(IF(SUM($S$18:$S$323)=0,1,SUM($S$18:$S$323)),Faktoren!$B$8:$C$17,2,0)*IF($D$9=Optionen!$N$4,Leistungsübersicht!$D$11/VLOOKUP(Leistungsübersicht!$D$10,Optionen!$W$3:$X$18,2,0),1),""),0)</f>
        <v/>
      </c>
      <c r="H156" s="63"/>
      <c r="I156" s="63"/>
      <c r="J156" t="str">
        <f>IF(Q156&gt;0,CONCATENATE("Bereits im Paket ",E156," enthalten"),IF(AND(D156="Nein",I156="X"),"Paket fälschlicherweise ausgewählt",IF(AND(H156="X",I156="X"),"Paket und Einzeln zeitgleich ausgewählt",IF(IFERROR(VLOOKUP(C156,Detaildaten!F146:U446,16,0),"")="","",VLOOKUP(C156,Detaildaten!F146:U446,16,0)))))</f>
        <v/>
      </c>
      <c r="N156">
        <f t="shared" si="15"/>
        <v>0</v>
      </c>
      <c r="O156" t="str">
        <f t="shared" si="14"/>
        <v/>
      </c>
      <c r="P156">
        <f t="shared" si="16"/>
        <v>0</v>
      </c>
      <c r="Q156">
        <f t="shared" si="17"/>
        <v>0</v>
      </c>
      <c r="R156" t="str">
        <f>IF(O156="","",COUNTIF($O156:$O$326,O156))</f>
        <v/>
      </c>
      <c r="S156">
        <f t="shared" si="18"/>
        <v>0</v>
      </c>
      <c r="T156">
        <f t="shared" si="19"/>
        <v>0</v>
      </c>
      <c r="U156" t="str">
        <f t="array" ref="U156">IFERROR(INDEX($O$18:$O$323,MATCH(1,COUNTIF($U$17:U155,$O$18:$O$323)+($O$18:$O461&lt;&gt;"")*1,0)),"")</f>
        <v/>
      </c>
      <c r="V156" t="str">
        <f t="shared" si="20"/>
        <v/>
      </c>
    </row>
    <row r="157" spans="2:22" x14ac:dyDescent="0.3">
      <c r="B157" t="str">
        <f>IF('Leistungsübersicht - WIP'!X145="","",'Leistungsübersicht - WIP'!X145)</f>
        <v/>
      </c>
      <c r="C157" t="str">
        <f>IF('Leistungsübersicht - WIP'!Y145="","",'Leistungsübersicht - WIP'!Y145)</f>
        <v/>
      </c>
      <c r="D157" t="str">
        <f>IF('Leistungsübersicht - WIP'!Z145="","",'Leistungsübersicht - WIP'!Z145)</f>
        <v/>
      </c>
      <c r="E157" t="str">
        <f>IF('Leistungsübersicht - WIP'!AA145="","",'Leistungsübersicht - WIP'!AA145)</f>
        <v/>
      </c>
      <c r="F157" s="52" t="str">
        <f>IFERROR(_xlfn.IFNA(VLOOKUP(Leistungsübersicht!C157,Detaildaten!$F$8:$I$308,4,0)/VLOOKUP(C157,Detaildaten!$F$8:$X$308,19,0)*VLOOKUP(C157,'Leistungsübersicht - WIP'!$Y$6:$AG$305,9,0)*Faktoren!$C$2*IF($D$9=Optionen!$N$4,Leistungsübersicht!$D$11/VLOOKUP(Leistungsübersicht!$D$10,Optionen!$W$3:$X$18,2,0),1),""),0)</f>
        <v/>
      </c>
      <c r="G157" s="52" t="str">
        <f>IFERROR(_xlfn.IFNA(VLOOKUP(Leistungsübersicht!C157,Detaildaten!$F$8:$I$308,4,0)/VLOOKUP(C157,Detaildaten!$F$8:$X$308,19,0)*VLOOKUP(C157,'Leistungsübersicht - WIP'!$Y$6:$AG$305,9,0)*VLOOKUP(IF(SUM($S$18:$S$323)=0,1,SUM($S$18:$S$323)),Faktoren!$B$8:$C$17,2,0)*IF($D$9=Optionen!$N$4,Leistungsübersicht!$D$11/VLOOKUP(Leistungsübersicht!$D$10,Optionen!$W$3:$X$18,2,0),1),""),0)</f>
        <v/>
      </c>
      <c r="H157" s="63"/>
      <c r="I157" s="63"/>
      <c r="J157" t="str">
        <f>IF(Q157&gt;0,CONCATENATE("Bereits im Paket ",E157," enthalten"),IF(AND(D157="Nein",I157="X"),"Paket fälschlicherweise ausgewählt",IF(AND(H157="X",I157="X"),"Paket und Einzeln zeitgleich ausgewählt",IF(IFERROR(VLOOKUP(C157,Detaildaten!F147:U447,16,0),"")="","",VLOOKUP(C157,Detaildaten!F147:U447,16,0)))))</f>
        <v/>
      </c>
      <c r="N157">
        <f t="shared" si="15"/>
        <v>0</v>
      </c>
      <c r="O157" t="str">
        <f t="shared" si="14"/>
        <v/>
      </c>
      <c r="P157">
        <f t="shared" si="16"/>
        <v>0</v>
      </c>
      <c r="Q157">
        <f t="shared" si="17"/>
        <v>0</v>
      </c>
      <c r="R157" t="str">
        <f>IF(O157="","",COUNTIF($O157:$O$326,O157))</f>
        <v/>
      </c>
      <c r="S157">
        <f t="shared" si="18"/>
        <v>0</v>
      </c>
      <c r="T157">
        <f t="shared" si="19"/>
        <v>0</v>
      </c>
      <c r="U157" t="str">
        <f t="array" ref="U157">IFERROR(INDEX($O$18:$O$323,MATCH(1,COUNTIF($U$17:U156,$O$18:$O$323)+($O$18:$O462&lt;&gt;"")*1,0)),"")</f>
        <v/>
      </c>
      <c r="V157" t="str">
        <f t="shared" si="20"/>
        <v/>
      </c>
    </row>
    <row r="158" spans="2:22" x14ac:dyDescent="0.3">
      <c r="B158" t="str">
        <f>IF('Leistungsübersicht - WIP'!X146="","",'Leistungsübersicht - WIP'!X146)</f>
        <v/>
      </c>
      <c r="C158" t="str">
        <f>IF('Leistungsübersicht - WIP'!Y146="","",'Leistungsübersicht - WIP'!Y146)</f>
        <v/>
      </c>
      <c r="D158" t="str">
        <f>IF('Leistungsübersicht - WIP'!Z146="","",'Leistungsübersicht - WIP'!Z146)</f>
        <v/>
      </c>
      <c r="E158" t="str">
        <f>IF('Leistungsübersicht - WIP'!AA146="","",'Leistungsübersicht - WIP'!AA146)</f>
        <v/>
      </c>
      <c r="F158" s="52" t="str">
        <f>IFERROR(_xlfn.IFNA(VLOOKUP(Leistungsübersicht!C158,Detaildaten!$F$8:$I$308,4,0)/VLOOKUP(C158,Detaildaten!$F$8:$X$308,19,0)*VLOOKUP(C158,'Leistungsübersicht - WIP'!$Y$6:$AG$305,9,0)*Faktoren!$C$2*IF($D$9=Optionen!$N$4,Leistungsübersicht!$D$11/VLOOKUP(Leistungsübersicht!$D$10,Optionen!$W$3:$X$18,2,0),1),""),0)</f>
        <v/>
      </c>
      <c r="G158" s="52" t="str">
        <f>IFERROR(_xlfn.IFNA(VLOOKUP(Leistungsübersicht!C158,Detaildaten!$F$8:$I$308,4,0)/VLOOKUP(C158,Detaildaten!$F$8:$X$308,19,0)*VLOOKUP(C158,'Leistungsübersicht - WIP'!$Y$6:$AG$305,9,0)*VLOOKUP(IF(SUM($S$18:$S$323)=0,1,SUM($S$18:$S$323)),Faktoren!$B$8:$C$17,2,0)*IF($D$9=Optionen!$N$4,Leistungsübersicht!$D$11/VLOOKUP(Leistungsübersicht!$D$10,Optionen!$W$3:$X$18,2,0),1),""),0)</f>
        <v/>
      </c>
      <c r="H158" s="63"/>
      <c r="I158" s="63"/>
      <c r="J158" t="str">
        <f>IF(Q158&gt;0,CONCATENATE("Bereits im Paket ",E158," enthalten"),IF(AND(D158="Nein",I158="X"),"Paket fälschlicherweise ausgewählt",IF(AND(H158="X",I158="X"),"Paket und Einzeln zeitgleich ausgewählt",IF(IFERROR(VLOOKUP(C158,Detaildaten!F148:U448,16,0),"")="","",VLOOKUP(C158,Detaildaten!F148:U448,16,0)))))</f>
        <v/>
      </c>
      <c r="N158">
        <f t="shared" si="15"/>
        <v>0</v>
      </c>
      <c r="O158" t="str">
        <f t="shared" si="14"/>
        <v/>
      </c>
      <c r="P158">
        <f t="shared" si="16"/>
        <v>0</v>
      </c>
      <c r="Q158">
        <f t="shared" si="17"/>
        <v>0</v>
      </c>
      <c r="R158" t="str">
        <f>IF(O158="","",COUNTIF($O158:$O$326,O158))</f>
        <v/>
      </c>
      <c r="S158">
        <f t="shared" si="18"/>
        <v>0</v>
      </c>
      <c r="T158">
        <f t="shared" si="19"/>
        <v>0</v>
      </c>
      <c r="U158" t="str">
        <f t="array" ref="U158">IFERROR(INDEX($O$18:$O$323,MATCH(1,COUNTIF($U$17:U157,$O$18:$O$323)+($O$18:$O463&lt;&gt;"")*1,0)),"")</f>
        <v/>
      </c>
      <c r="V158" t="str">
        <f t="shared" si="20"/>
        <v/>
      </c>
    </row>
    <row r="159" spans="2:22" x14ac:dyDescent="0.3">
      <c r="B159" t="str">
        <f>IF('Leistungsübersicht - WIP'!X147="","",'Leistungsübersicht - WIP'!X147)</f>
        <v/>
      </c>
      <c r="C159" t="str">
        <f>IF('Leistungsübersicht - WIP'!Y147="","",'Leistungsübersicht - WIP'!Y147)</f>
        <v/>
      </c>
      <c r="D159" t="str">
        <f>IF('Leistungsübersicht - WIP'!Z147="","",'Leistungsübersicht - WIP'!Z147)</f>
        <v/>
      </c>
      <c r="E159" t="str">
        <f>IF('Leistungsübersicht - WIP'!AA147="","",'Leistungsübersicht - WIP'!AA147)</f>
        <v/>
      </c>
      <c r="F159" s="52" t="str">
        <f>IFERROR(_xlfn.IFNA(VLOOKUP(Leistungsübersicht!C159,Detaildaten!$F$8:$I$308,4,0)/VLOOKUP(C159,Detaildaten!$F$8:$X$308,19,0)*VLOOKUP(C159,'Leistungsübersicht - WIP'!$Y$6:$AG$305,9,0)*Faktoren!$C$2*IF($D$9=Optionen!$N$4,Leistungsübersicht!$D$11/VLOOKUP(Leistungsübersicht!$D$10,Optionen!$W$3:$X$18,2,0),1),""),0)</f>
        <v/>
      </c>
      <c r="G159" s="52" t="str">
        <f>IFERROR(_xlfn.IFNA(VLOOKUP(Leistungsübersicht!C159,Detaildaten!$F$8:$I$308,4,0)/VLOOKUP(C159,Detaildaten!$F$8:$X$308,19,0)*VLOOKUP(C159,'Leistungsübersicht - WIP'!$Y$6:$AG$305,9,0)*VLOOKUP(IF(SUM($S$18:$S$323)=0,1,SUM($S$18:$S$323)),Faktoren!$B$8:$C$17,2,0)*IF($D$9=Optionen!$N$4,Leistungsübersicht!$D$11/VLOOKUP(Leistungsübersicht!$D$10,Optionen!$W$3:$X$18,2,0),1),""),0)</f>
        <v/>
      </c>
      <c r="H159" s="63"/>
      <c r="I159" s="63"/>
      <c r="J159" t="str">
        <f>IF(Q159&gt;0,CONCATENATE("Bereits im Paket ",E159," enthalten"),IF(AND(D159="Nein",I159="X"),"Paket fälschlicherweise ausgewählt",IF(AND(H159="X",I159="X"),"Paket und Einzeln zeitgleich ausgewählt",IF(IFERROR(VLOOKUP(C159,Detaildaten!F149:U449,16,0),"")="","",VLOOKUP(C159,Detaildaten!F149:U449,16,0)))))</f>
        <v/>
      </c>
      <c r="N159">
        <f t="shared" si="15"/>
        <v>0</v>
      </c>
      <c r="O159" t="str">
        <f t="shared" si="14"/>
        <v/>
      </c>
      <c r="P159">
        <f t="shared" si="16"/>
        <v>0</v>
      </c>
      <c r="Q159">
        <f t="shared" si="17"/>
        <v>0</v>
      </c>
      <c r="R159" t="str">
        <f>IF(O159="","",COUNTIF($O159:$O$326,O159))</f>
        <v/>
      </c>
      <c r="S159">
        <f t="shared" si="18"/>
        <v>0</v>
      </c>
      <c r="T159">
        <f t="shared" si="19"/>
        <v>0</v>
      </c>
      <c r="U159" t="str">
        <f t="array" ref="U159">IFERROR(INDEX($O$18:$O$323,MATCH(1,COUNTIF($U$17:U158,$O$18:$O$323)+($O$18:$O464&lt;&gt;"")*1,0)),"")</f>
        <v/>
      </c>
      <c r="V159" t="str">
        <f t="shared" si="20"/>
        <v/>
      </c>
    </row>
    <row r="160" spans="2:22" x14ac:dyDescent="0.3">
      <c r="B160" t="str">
        <f>IF('Leistungsübersicht - WIP'!X148="","",'Leistungsübersicht - WIP'!X148)</f>
        <v/>
      </c>
      <c r="C160" t="str">
        <f>IF('Leistungsübersicht - WIP'!Y148="","",'Leistungsübersicht - WIP'!Y148)</f>
        <v/>
      </c>
      <c r="D160" t="str">
        <f>IF('Leistungsübersicht - WIP'!Z148="","",'Leistungsübersicht - WIP'!Z148)</f>
        <v/>
      </c>
      <c r="E160" t="str">
        <f>IF('Leistungsübersicht - WIP'!AA148="","",'Leistungsübersicht - WIP'!AA148)</f>
        <v/>
      </c>
      <c r="F160" s="52" t="str">
        <f>IFERROR(_xlfn.IFNA(VLOOKUP(Leistungsübersicht!C160,Detaildaten!$F$8:$I$308,4,0)/VLOOKUP(C160,Detaildaten!$F$8:$X$308,19,0)*VLOOKUP(C160,'Leistungsübersicht - WIP'!$Y$6:$AG$305,9,0)*Faktoren!$C$2*IF($D$9=Optionen!$N$4,Leistungsübersicht!$D$11/VLOOKUP(Leistungsübersicht!$D$10,Optionen!$W$3:$X$18,2,0),1),""),0)</f>
        <v/>
      </c>
      <c r="G160" s="52" t="str">
        <f>IFERROR(_xlfn.IFNA(VLOOKUP(Leistungsübersicht!C160,Detaildaten!$F$8:$I$308,4,0)/VLOOKUP(C160,Detaildaten!$F$8:$X$308,19,0)*VLOOKUP(C160,'Leistungsübersicht - WIP'!$Y$6:$AG$305,9,0)*VLOOKUP(IF(SUM($S$18:$S$323)=0,1,SUM($S$18:$S$323)),Faktoren!$B$8:$C$17,2,0)*IF($D$9=Optionen!$N$4,Leistungsübersicht!$D$11/VLOOKUP(Leistungsübersicht!$D$10,Optionen!$W$3:$X$18,2,0),1),""),0)</f>
        <v/>
      </c>
      <c r="H160" s="63"/>
      <c r="I160" s="63"/>
      <c r="J160" t="str">
        <f>IF(Q160&gt;0,CONCATENATE("Bereits im Paket ",E160," enthalten"),IF(AND(D160="Nein",I160="X"),"Paket fälschlicherweise ausgewählt",IF(AND(H160="X",I160="X"),"Paket und Einzeln zeitgleich ausgewählt",IF(IFERROR(VLOOKUP(C160,Detaildaten!F150:U450,16,0),"")="","",VLOOKUP(C160,Detaildaten!F150:U450,16,0)))))</f>
        <v/>
      </c>
      <c r="N160">
        <f t="shared" si="15"/>
        <v>0</v>
      </c>
      <c r="O160" t="str">
        <f t="shared" si="14"/>
        <v/>
      </c>
      <c r="P160">
        <f t="shared" si="16"/>
        <v>0</v>
      </c>
      <c r="Q160">
        <f t="shared" si="17"/>
        <v>0</v>
      </c>
      <c r="R160" t="str">
        <f>IF(O160="","",COUNTIF($O160:$O$326,O160))</f>
        <v/>
      </c>
      <c r="S160">
        <f t="shared" si="18"/>
        <v>0</v>
      </c>
      <c r="T160">
        <f t="shared" si="19"/>
        <v>0</v>
      </c>
      <c r="U160" t="str">
        <f t="array" ref="U160">IFERROR(INDEX($O$18:$O$323,MATCH(1,COUNTIF($U$17:U159,$O$18:$O$323)+($O$18:$O465&lt;&gt;"")*1,0)),"")</f>
        <v/>
      </c>
      <c r="V160" t="str">
        <f t="shared" si="20"/>
        <v/>
      </c>
    </row>
    <row r="161" spans="2:22" x14ac:dyDescent="0.3">
      <c r="B161" t="str">
        <f>IF('Leistungsübersicht - WIP'!X149="","",'Leistungsübersicht - WIP'!X149)</f>
        <v/>
      </c>
      <c r="C161" t="str">
        <f>IF('Leistungsübersicht - WIP'!Y149="","",'Leistungsübersicht - WIP'!Y149)</f>
        <v/>
      </c>
      <c r="D161" t="str">
        <f>IF('Leistungsübersicht - WIP'!Z149="","",'Leistungsübersicht - WIP'!Z149)</f>
        <v/>
      </c>
      <c r="E161" t="str">
        <f>IF('Leistungsübersicht - WIP'!AA149="","",'Leistungsübersicht - WIP'!AA149)</f>
        <v/>
      </c>
      <c r="F161" s="52" t="str">
        <f>IFERROR(_xlfn.IFNA(VLOOKUP(Leistungsübersicht!C161,Detaildaten!$F$8:$I$308,4,0)/VLOOKUP(C161,Detaildaten!$F$8:$X$308,19,0)*VLOOKUP(C161,'Leistungsübersicht - WIP'!$Y$6:$AG$305,9,0)*Faktoren!$C$2*IF($D$9=Optionen!$N$4,Leistungsübersicht!$D$11/VLOOKUP(Leistungsübersicht!$D$10,Optionen!$W$3:$X$18,2,0),1),""),0)</f>
        <v/>
      </c>
      <c r="G161" s="52" t="str">
        <f>IFERROR(_xlfn.IFNA(VLOOKUP(Leistungsübersicht!C161,Detaildaten!$F$8:$I$308,4,0)/VLOOKUP(C161,Detaildaten!$F$8:$X$308,19,0)*VLOOKUP(C161,'Leistungsübersicht - WIP'!$Y$6:$AG$305,9,0)*VLOOKUP(IF(SUM($S$18:$S$323)=0,1,SUM($S$18:$S$323)),Faktoren!$B$8:$C$17,2,0)*IF($D$9=Optionen!$N$4,Leistungsübersicht!$D$11/VLOOKUP(Leistungsübersicht!$D$10,Optionen!$W$3:$X$18,2,0),1),""),0)</f>
        <v/>
      </c>
      <c r="H161" s="63"/>
      <c r="I161" s="63"/>
      <c r="J161" t="str">
        <f>IF(Q161&gt;0,CONCATENATE("Bereits im Paket ",E161," enthalten"),IF(AND(D161="Nein",I161="X"),"Paket fälschlicherweise ausgewählt",IF(AND(H161="X",I161="X"),"Paket und Einzeln zeitgleich ausgewählt",IF(IFERROR(VLOOKUP(C161,Detaildaten!F151:U451,16,0),"")="","",VLOOKUP(C161,Detaildaten!F151:U451,16,0)))))</f>
        <v/>
      </c>
      <c r="N161">
        <f t="shared" si="15"/>
        <v>0</v>
      </c>
      <c r="O161" t="str">
        <f t="shared" si="14"/>
        <v/>
      </c>
      <c r="P161">
        <f t="shared" si="16"/>
        <v>0</v>
      </c>
      <c r="Q161">
        <f t="shared" si="17"/>
        <v>0</v>
      </c>
      <c r="R161" t="str">
        <f>IF(O161="","",COUNTIF($O161:$O$326,O161))</f>
        <v/>
      </c>
      <c r="S161">
        <f t="shared" si="18"/>
        <v>0</v>
      </c>
      <c r="T161">
        <f t="shared" si="19"/>
        <v>0</v>
      </c>
      <c r="U161" t="str">
        <f t="array" ref="U161">IFERROR(INDEX($O$18:$O$323,MATCH(1,COUNTIF($U$17:U160,$O$18:$O$323)+($O$18:$O466&lt;&gt;"")*1,0)),"")</f>
        <v/>
      </c>
      <c r="V161" t="str">
        <f t="shared" si="20"/>
        <v/>
      </c>
    </row>
    <row r="162" spans="2:22" x14ac:dyDescent="0.3">
      <c r="B162" t="str">
        <f>IF('Leistungsübersicht - WIP'!X150="","",'Leistungsübersicht - WIP'!X150)</f>
        <v/>
      </c>
      <c r="C162" t="str">
        <f>IF('Leistungsübersicht - WIP'!Y150="","",'Leistungsübersicht - WIP'!Y150)</f>
        <v/>
      </c>
      <c r="D162" t="str">
        <f>IF('Leistungsübersicht - WIP'!Z150="","",'Leistungsübersicht - WIP'!Z150)</f>
        <v/>
      </c>
      <c r="E162" t="str">
        <f>IF('Leistungsübersicht - WIP'!AA150="","",'Leistungsübersicht - WIP'!AA150)</f>
        <v/>
      </c>
      <c r="F162" s="52" t="str">
        <f>IFERROR(_xlfn.IFNA(VLOOKUP(Leistungsübersicht!C162,Detaildaten!$F$8:$I$308,4,0)/VLOOKUP(C162,Detaildaten!$F$8:$X$308,19,0)*VLOOKUP(C162,'Leistungsübersicht - WIP'!$Y$6:$AG$305,9,0)*Faktoren!$C$2*IF($D$9=Optionen!$N$4,Leistungsübersicht!$D$11/VLOOKUP(Leistungsübersicht!$D$10,Optionen!$W$3:$X$18,2,0),1),""),0)</f>
        <v/>
      </c>
      <c r="G162" s="52" t="str">
        <f>IFERROR(_xlfn.IFNA(VLOOKUP(Leistungsübersicht!C162,Detaildaten!$F$8:$I$308,4,0)/VLOOKUP(C162,Detaildaten!$F$8:$X$308,19,0)*VLOOKUP(C162,'Leistungsübersicht - WIP'!$Y$6:$AG$305,9,0)*VLOOKUP(IF(SUM($S$18:$S$323)=0,1,SUM($S$18:$S$323)),Faktoren!$B$8:$C$17,2,0)*IF($D$9=Optionen!$N$4,Leistungsübersicht!$D$11/VLOOKUP(Leistungsübersicht!$D$10,Optionen!$W$3:$X$18,2,0),1),""),0)</f>
        <v/>
      </c>
      <c r="H162" s="63"/>
      <c r="I162" s="63"/>
      <c r="J162" t="str">
        <f>IF(Q162&gt;0,CONCATENATE("Bereits im Paket ",E162," enthalten"),IF(AND(D162="Nein",I162="X"),"Paket fälschlicherweise ausgewählt",IF(AND(H162="X",I162="X"),"Paket und Einzeln zeitgleich ausgewählt",IF(IFERROR(VLOOKUP(C162,Detaildaten!F152:U452,16,0),"")="","",VLOOKUP(C162,Detaildaten!F152:U452,16,0)))))</f>
        <v/>
      </c>
      <c r="N162">
        <f t="shared" si="15"/>
        <v>0</v>
      </c>
      <c r="O162" t="str">
        <f t="shared" si="14"/>
        <v/>
      </c>
      <c r="P162">
        <f t="shared" si="16"/>
        <v>0</v>
      </c>
      <c r="Q162">
        <f t="shared" si="17"/>
        <v>0</v>
      </c>
      <c r="R162" t="str">
        <f>IF(O162="","",COUNTIF($O162:$O$326,O162))</f>
        <v/>
      </c>
      <c r="S162">
        <f t="shared" si="18"/>
        <v>0</v>
      </c>
      <c r="T162">
        <f t="shared" si="19"/>
        <v>0</v>
      </c>
      <c r="U162" t="str">
        <f t="array" ref="U162">IFERROR(INDEX($O$18:$O$323,MATCH(1,COUNTIF($U$17:U161,$O$18:$O$323)+($O$18:$O467&lt;&gt;"")*1,0)),"")</f>
        <v/>
      </c>
      <c r="V162" t="str">
        <f t="shared" si="20"/>
        <v/>
      </c>
    </row>
    <row r="163" spans="2:22" x14ac:dyDescent="0.3">
      <c r="B163" t="str">
        <f>IF('Leistungsübersicht - WIP'!X151="","",'Leistungsübersicht - WIP'!X151)</f>
        <v/>
      </c>
      <c r="C163" t="str">
        <f>IF('Leistungsübersicht - WIP'!Y151="","",'Leistungsübersicht - WIP'!Y151)</f>
        <v/>
      </c>
      <c r="D163" t="str">
        <f>IF('Leistungsübersicht - WIP'!Z151="","",'Leistungsübersicht - WIP'!Z151)</f>
        <v/>
      </c>
      <c r="E163" t="str">
        <f>IF('Leistungsübersicht - WIP'!AA151="","",'Leistungsübersicht - WIP'!AA151)</f>
        <v/>
      </c>
      <c r="F163" s="52" t="str">
        <f>IFERROR(_xlfn.IFNA(VLOOKUP(Leistungsübersicht!C163,Detaildaten!$F$8:$I$308,4,0)/VLOOKUP(C163,Detaildaten!$F$8:$X$308,19,0)*VLOOKUP(C163,'Leistungsübersicht - WIP'!$Y$6:$AG$305,9,0)*Faktoren!$C$2*IF($D$9=Optionen!$N$4,Leistungsübersicht!$D$11/VLOOKUP(Leistungsübersicht!$D$10,Optionen!$W$3:$X$18,2,0),1),""),0)</f>
        <v/>
      </c>
      <c r="G163" s="52" t="str">
        <f>IFERROR(_xlfn.IFNA(VLOOKUP(Leistungsübersicht!C163,Detaildaten!$F$8:$I$308,4,0)/VLOOKUP(C163,Detaildaten!$F$8:$X$308,19,0)*VLOOKUP(C163,'Leistungsübersicht - WIP'!$Y$6:$AG$305,9,0)*VLOOKUP(IF(SUM($S$18:$S$323)=0,1,SUM($S$18:$S$323)),Faktoren!$B$8:$C$17,2,0)*IF($D$9=Optionen!$N$4,Leistungsübersicht!$D$11/VLOOKUP(Leistungsübersicht!$D$10,Optionen!$W$3:$X$18,2,0),1),""),0)</f>
        <v/>
      </c>
      <c r="H163" s="63"/>
      <c r="I163" s="63"/>
      <c r="J163" t="str">
        <f>IF(Q163&gt;0,CONCATENATE("Bereits im Paket ",E163," enthalten"),IF(AND(D163="Nein",I163="X"),"Paket fälschlicherweise ausgewählt",IF(AND(H163="X",I163="X"),"Paket und Einzeln zeitgleich ausgewählt",IF(IFERROR(VLOOKUP(C163,Detaildaten!F153:U453,16,0),"")="","",VLOOKUP(C163,Detaildaten!F153:U453,16,0)))))</f>
        <v/>
      </c>
      <c r="N163">
        <f t="shared" si="15"/>
        <v>0</v>
      </c>
      <c r="O163" t="str">
        <f t="shared" si="14"/>
        <v/>
      </c>
      <c r="P163">
        <f t="shared" si="16"/>
        <v>0</v>
      </c>
      <c r="Q163">
        <f t="shared" si="17"/>
        <v>0</v>
      </c>
      <c r="R163" t="str">
        <f>IF(O163="","",COUNTIF($O163:$O$326,O163))</f>
        <v/>
      </c>
      <c r="S163">
        <f t="shared" si="18"/>
        <v>0</v>
      </c>
      <c r="T163">
        <f t="shared" si="19"/>
        <v>0</v>
      </c>
      <c r="U163" t="str">
        <f t="array" ref="U163">IFERROR(INDEX($O$18:$O$323,MATCH(1,COUNTIF($U$17:U162,$O$18:$O$323)+($O$18:$O468&lt;&gt;"")*1,0)),"")</f>
        <v/>
      </c>
      <c r="V163" t="str">
        <f t="shared" si="20"/>
        <v/>
      </c>
    </row>
    <row r="164" spans="2:22" x14ac:dyDescent="0.3">
      <c r="B164" t="str">
        <f>IF('Leistungsübersicht - WIP'!X152="","",'Leistungsübersicht - WIP'!X152)</f>
        <v/>
      </c>
      <c r="C164" t="str">
        <f>IF('Leistungsübersicht - WIP'!Y152="","",'Leistungsübersicht - WIP'!Y152)</f>
        <v/>
      </c>
      <c r="D164" t="str">
        <f>IF('Leistungsübersicht - WIP'!Z152="","",'Leistungsübersicht - WIP'!Z152)</f>
        <v/>
      </c>
      <c r="E164" t="str">
        <f>IF('Leistungsübersicht - WIP'!AA152="","",'Leistungsübersicht - WIP'!AA152)</f>
        <v/>
      </c>
      <c r="F164" s="52" t="str">
        <f>IFERROR(_xlfn.IFNA(VLOOKUP(Leistungsübersicht!C164,Detaildaten!$F$8:$I$308,4,0)/VLOOKUP(C164,Detaildaten!$F$8:$X$308,19,0)*VLOOKUP(C164,'Leistungsübersicht - WIP'!$Y$6:$AG$305,9,0)*Faktoren!$C$2*IF($D$9=Optionen!$N$4,Leistungsübersicht!$D$11/VLOOKUP(Leistungsübersicht!$D$10,Optionen!$W$3:$X$18,2,0),1),""),0)</f>
        <v/>
      </c>
      <c r="G164" s="52" t="str">
        <f>IFERROR(_xlfn.IFNA(VLOOKUP(Leistungsübersicht!C164,Detaildaten!$F$8:$I$308,4,0)/VLOOKUP(C164,Detaildaten!$F$8:$X$308,19,0)*VLOOKUP(C164,'Leistungsübersicht - WIP'!$Y$6:$AG$305,9,0)*VLOOKUP(IF(SUM($S$18:$S$323)=0,1,SUM($S$18:$S$323)),Faktoren!$B$8:$C$17,2,0)*IF($D$9=Optionen!$N$4,Leistungsübersicht!$D$11/VLOOKUP(Leistungsübersicht!$D$10,Optionen!$W$3:$X$18,2,0),1),""),0)</f>
        <v/>
      </c>
      <c r="H164" s="63"/>
      <c r="I164" s="63"/>
      <c r="J164" t="str">
        <f>IF(Q164&gt;0,CONCATENATE("Bereits im Paket ",E164," enthalten"),IF(AND(D164="Nein",I164="X"),"Paket fälschlicherweise ausgewählt",IF(AND(H164="X",I164="X"),"Paket und Einzeln zeitgleich ausgewählt",IF(IFERROR(VLOOKUP(C164,Detaildaten!F154:U454,16,0),"")="","",VLOOKUP(C164,Detaildaten!F154:U454,16,0)))))</f>
        <v/>
      </c>
      <c r="N164">
        <f t="shared" si="15"/>
        <v>0</v>
      </c>
      <c r="O164" t="str">
        <f t="shared" si="14"/>
        <v/>
      </c>
      <c r="P164">
        <f t="shared" si="16"/>
        <v>0</v>
      </c>
      <c r="Q164">
        <f t="shared" si="17"/>
        <v>0</v>
      </c>
      <c r="R164" t="str">
        <f>IF(O164="","",COUNTIF($O164:$O$326,O164))</f>
        <v/>
      </c>
      <c r="S164">
        <f t="shared" si="18"/>
        <v>0</v>
      </c>
      <c r="T164">
        <f t="shared" si="19"/>
        <v>0</v>
      </c>
      <c r="U164" t="str">
        <f t="array" ref="U164">IFERROR(INDEX($O$18:$O$323,MATCH(1,COUNTIF($U$17:U163,$O$18:$O$323)+($O$18:$O469&lt;&gt;"")*1,0)),"")</f>
        <v/>
      </c>
      <c r="V164" t="str">
        <f t="shared" si="20"/>
        <v/>
      </c>
    </row>
    <row r="165" spans="2:22" x14ac:dyDescent="0.3">
      <c r="B165" t="str">
        <f>IF('Leistungsübersicht - WIP'!X153="","",'Leistungsübersicht - WIP'!X153)</f>
        <v/>
      </c>
      <c r="C165" t="str">
        <f>IF('Leistungsübersicht - WIP'!Y153="","",'Leistungsübersicht - WIP'!Y153)</f>
        <v/>
      </c>
      <c r="D165" t="str">
        <f>IF('Leistungsübersicht - WIP'!Z153="","",'Leistungsübersicht - WIP'!Z153)</f>
        <v/>
      </c>
      <c r="E165" t="str">
        <f>IF('Leistungsübersicht - WIP'!AA153="","",'Leistungsübersicht - WIP'!AA153)</f>
        <v/>
      </c>
      <c r="F165" s="52" t="str">
        <f>IFERROR(_xlfn.IFNA(VLOOKUP(Leistungsübersicht!C165,Detaildaten!$F$8:$I$308,4,0)/VLOOKUP(C165,Detaildaten!$F$8:$X$308,19,0)*VLOOKUP(C165,'Leistungsübersicht - WIP'!$Y$6:$AG$305,9,0)*Faktoren!$C$2*IF($D$9=Optionen!$N$4,Leistungsübersicht!$D$11/VLOOKUP(Leistungsübersicht!$D$10,Optionen!$W$3:$X$18,2,0),1),""),0)</f>
        <v/>
      </c>
      <c r="G165" s="52" t="str">
        <f>IFERROR(_xlfn.IFNA(VLOOKUP(Leistungsübersicht!C165,Detaildaten!$F$8:$I$308,4,0)/VLOOKUP(C165,Detaildaten!$F$8:$X$308,19,0)*VLOOKUP(C165,'Leistungsübersicht - WIP'!$Y$6:$AG$305,9,0)*VLOOKUP(IF(SUM($S$18:$S$323)=0,1,SUM($S$18:$S$323)),Faktoren!$B$8:$C$17,2,0)*IF($D$9=Optionen!$N$4,Leistungsübersicht!$D$11/VLOOKUP(Leistungsübersicht!$D$10,Optionen!$W$3:$X$18,2,0),1),""),0)</f>
        <v/>
      </c>
      <c r="H165" s="63"/>
      <c r="I165" s="63"/>
      <c r="J165" t="str">
        <f>IF(Q165&gt;0,CONCATENATE("Bereits im Paket ",E165," enthalten"),IF(AND(D165="Nein",I165="X"),"Paket fälschlicherweise ausgewählt",IF(AND(H165="X",I165="X"),"Paket und Einzeln zeitgleich ausgewählt",IF(IFERROR(VLOOKUP(C165,Detaildaten!F155:U455,16,0),"")="","",VLOOKUP(C165,Detaildaten!F155:U455,16,0)))))</f>
        <v/>
      </c>
      <c r="N165">
        <f t="shared" si="15"/>
        <v>0</v>
      </c>
      <c r="O165" t="str">
        <f t="shared" si="14"/>
        <v/>
      </c>
      <c r="P165">
        <f t="shared" si="16"/>
        <v>0</v>
      </c>
      <c r="Q165">
        <f t="shared" si="17"/>
        <v>0</v>
      </c>
      <c r="R165" t="str">
        <f>IF(O165="","",COUNTIF($O165:$O$326,O165))</f>
        <v/>
      </c>
      <c r="S165">
        <f t="shared" si="18"/>
        <v>0</v>
      </c>
      <c r="T165">
        <f t="shared" si="19"/>
        <v>0</v>
      </c>
      <c r="U165" t="str">
        <f t="array" ref="U165">IFERROR(INDEX($O$18:$O$323,MATCH(1,COUNTIF($U$17:U164,$O$18:$O$323)+($O$18:$O470&lt;&gt;"")*1,0)),"")</f>
        <v/>
      </c>
      <c r="V165" t="str">
        <f t="shared" si="20"/>
        <v/>
      </c>
    </row>
    <row r="166" spans="2:22" x14ac:dyDescent="0.3">
      <c r="B166" t="str">
        <f>IF('Leistungsübersicht - WIP'!X154="","",'Leistungsübersicht - WIP'!X154)</f>
        <v/>
      </c>
      <c r="C166" t="str">
        <f>IF('Leistungsübersicht - WIP'!Y154="","",'Leistungsübersicht - WIP'!Y154)</f>
        <v/>
      </c>
      <c r="D166" t="str">
        <f>IF('Leistungsübersicht - WIP'!Z154="","",'Leistungsübersicht - WIP'!Z154)</f>
        <v/>
      </c>
      <c r="E166" t="str">
        <f>IF('Leistungsübersicht - WIP'!AA154="","",'Leistungsübersicht - WIP'!AA154)</f>
        <v/>
      </c>
      <c r="F166" s="52" t="str">
        <f>IFERROR(_xlfn.IFNA(VLOOKUP(Leistungsübersicht!C166,Detaildaten!$F$8:$I$308,4,0)/VLOOKUP(C166,Detaildaten!$F$8:$X$308,19,0)*VLOOKUP(C166,'Leistungsübersicht - WIP'!$Y$6:$AG$305,9,0)*Faktoren!$C$2*IF($D$9=Optionen!$N$4,Leistungsübersicht!$D$11/VLOOKUP(Leistungsübersicht!$D$10,Optionen!$W$3:$X$18,2,0),1),""),0)</f>
        <v/>
      </c>
      <c r="G166" s="52" t="str">
        <f>IFERROR(_xlfn.IFNA(VLOOKUP(Leistungsübersicht!C166,Detaildaten!$F$8:$I$308,4,0)/VLOOKUP(C166,Detaildaten!$F$8:$X$308,19,0)*VLOOKUP(C166,'Leistungsübersicht - WIP'!$Y$6:$AG$305,9,0)*VLOOKUP(IF(SUM($S$18:$S$323)=0,1,SUM($S$18:$S$323)),Faktoren!$B$8:$C$17,2,0)*IF($D$9=Optionen!$N$4,Leistungsübersicht!$D$11/VLOOKUP(Leistungsübersicht!$D$10,Optionen!$W$3:$X$18,2,0),1),""),0)</f>
        <v/>
      </c>
      <c r="H166" s="63"/>
      <c r="I166" s="63"/>
      <c r="J166" t="str">
        <f>IF(Q166&gt;0,CONCATENATE("Bereits im Paket ",E166," enthalten"),IF(AND(D166="Nein",I166="X"),"Paket fälschlicherweise ausgewählt",IF(AND(H166="X",I166="X"),"Paket und Einzeln zeitgleich ausgewählt",IF(IFERROR(VLOOKUP(C166,Detaildaten!F156:U456,16,0),"")="","",VLOOKUP(C166,Detaildaten!F156:U456,16,0)))))</f>
        <v/>
      </c>
      <c r="N166">
        <f t="shared" si="15"/>
        <v>0</v>
      </c>
      <c r="O166" t="str">
        <f t="shared" si="14"/>
        <v/>
      </c>
      <c r="P166">
        <f t="shared" si="16"/>
        <v>0</v>
      </c>
      <c r="Q166">
        <f t="shared" si="17"/>
        <v>0</v>
      </c>
      <c r="R166" t="str">
        <f>IF(O166="","",COUNTIF($O166:$O$326,O166))</f>
        <v/>
      </c>
      <c r="S166">
        <f t="shared" si="18"/>
        <v>0</v>
      </c>
      <c r="T166">
        <f t="shared" si="19"/>
        <v>0</v>
      </c>
      <c r="U166" t="str">
        <f t="array" ref="U166">IFERROR(INDEX($O$18:$O$323,MATCH(1,COUNTIF($U$17:U165,$O$18:$O$323)+($O$18:$O471&lt;&gt;"")*1,0)),"")</f>
        <v/>
      </c>
      <c r="V166" t="str">
        <f t="shared" si="20"/>
        <v/>
      </c>
    </row>
    <row r="167" spans="2:22" x14ac:dyDescent="0.3">
      <c r="B167" t="str">
        <f>IF('Leistungsübersicht - WIP'!X155="","",'Leistungsübersicht - WIP'!X155)</f>
        <v/>
      </c>
      <c r="C167" t="str">
        <f>IF('Leistungsübersicht - WIP'!Y155="","",'Leistungsübersicht - WIP'!Y155)</f>
        <v/>
      </c>
      <c r="D167" t="str">
        <f>IF('Leistungsübersicht - WIP'!Z155="","",'Leistungsübersicht - WIP'!Z155)</f>
        <v/>
      </c>
      <c r="E167" t="str">
        <f>IF('Leistungsübersicht - WIP'!AA155="","",'Leistungsübersicht - WIP'!AA155)</f>
        <v/>
      </c>
      <c r="F167" s="52" t="str">
        <f>IFERROR(_xlfn.IFNA(VLOOKUP(Leistungsübersicht!C167,Detaildaten!$F$8:$I$308,4,0)/VLOOKUP(C167,Detaildaten!$F$8:$X$308,19,0)*VLOOKUP(C167,'Leistungsübersicht - WIP'!$Y$6:$AG$305,9,0)*Faktoren!$C$2*IF($D$9=Optionen!$N$4,Leistungsübersicht!$D$11/VLOOKUP(Leistungsübersicht!$D$10,Optionen!$W$3:$X$18,2,0),1),""),0)</f>
        <v/>
      </c>
      <c r="G167" s="52" t="str">
        <f>IFERROR(_xlfn.IFNA(VLOOKUP(Leistungsübersicht!C167,Detaildaten!$F$8:$I$308,4,0)/VLOOKUP(C167,Detaildaten!$F$8:$X$308,19,0)*VLOOKUP(C167,'Leistungsübersicht - WIP'!$Y$6:$AG$305,9,0)*VLOOKUP(IF(SUM($S$18:$S$323)=0,1,SUM($S$18:$S$323)),Faktoren!$B$8:$C$17,2,0)*IF($D$9=Optionen!$N$4,Leistungsübersicht!$D$11/VLOOKUP(Leistungsübersicht!$D$10,Optionen!$W$3:$X$18,2,0),1),""),0)</f>
        <v/>
      </c>
      <c r="H167" s="63"/>
      <c r="I167" s="63"/>
      <c r="J167" t="str">
        <f>IF(Q167&gt;0,CONCATENATE("Bereits im Paket ",E167," enthalten"),IF(AND(D167="Nein",I167="X"),"Paket fälschlicherweise ausgewählt",IF(AND(H167="X",I167="X"),"Paket und Einzeln zeitgleich ausgewählt",IF(IFERROR(VLOOKUP(C167,Detaildaten!F157:U457,16,0),"")="","",VLOOKUP(C167,Detaildaten!F157:U457,16,0)))))</f>
        <v/>
      </c>
      <c r="N167">
        <f t="shared" si="15"/>
        <v>0</v>
      </c>
      <c r="O167" t="str">
        <f t="shared" si="14"/>
        <v/>
      </c>
      <c r="P167">
        <f t="shared" si="16"/>
        <v>0</v>
      </c>
      <c r="Q167">
        <f t="shared" si="17"/>
        <v>0</v>
      </c>
      <c r="R167" t="str">
        <f>IF(O167="","",COUNTIF($O167:$O$326,O167))</f>
        <v/>
      </c>
      <c r="S167">
        <f t="shared" si="18"/>
        <v>0</v>
      </c>
      <c r="T167">
        <f t="shared" si="19"/>
        <v>0</v>
      </c>
      <c r="U167" t="str">
        <f t="array" ref="U167">IFERROR(INDEX($O$18:$O$323,MATCH(1,COUNTIF($U$17:U166,$O$18:$O$323)+($O$18:$O472&lt;&gt;"")*1,0)),"")</f>
        <v/>
      </c>
      <c r="V167" t="str">
        <f t="shared" si="20"/>
        <v/>
      </c>
    </row>
    <row r="168" spans="2:22" x14ac:dyDescent="0.3">
      <c r="B168" t="str">
        <f>IF('Leistungsübersicht - WIP'!X156="","",'Leistungsübersicht - WIP'!X156)</f>
        <v/>
      </c>
      <c r="C168" t="str">
        <f>IF('Leistungsübersicht - WIP'!Y156="","",'Leistungsübersicht - WIP'!Y156)</f>
        <v/>
      </c>
      <c r="D168" t="str">
        <f>IF('Leistungsübersicht - WIP'!Z156="","",'Leistungsübersicht - WIP'!Z156)</f>
        <v/>
      </c>
      <c r="E168" t="str">
        <f>IF('Leistungsübersicht - WIP'!AA156="","",'Leistungsübersicht - WIP'!AA156)</f>
        <v/>
      </c>
      <c r="F168" s="52" t="str">
        <f>IFERROR(_xlfn.IFNA(VLOOKUP(Leistungsübersicht!C168,Detaildaten!$F$8:$I$308,4,0)/VLOOKUP(C168,Detaildaten!$F$8:$X$308,19,0)*VLOOKUP(C168,'Leistungsübersicht - WIP'!$Y$6:$AG$305,9,0)*Faktoren!$C$2*IF($D$9=Optionen!$N$4,Leistungsübersicht!$D$11/VLOOKUP(Leistungsübersicht!$D$10,Optionen!$W$3:$X$18,2,0),1),""),0)</f>
        <v/>
      </c>
      <c r="G168" s="52" t="str">
        <f>IFERROR(_xlfn.IFNA(VLOOKUP(Leistungsübersicht!C168,Detaildaten!$F$8:$I$308,4,0)/VLOOKUP(C168,Detaildaten!$F$8:$X$308,19,0)*VLOOKUP(C168,'Leistungsübersicht - WIP'!$Y$6:$AG$305,9,0)*VLOOKUP(IF(SUM($S$18:$S$323)=0,1,SUM($S$18:$S$323)),Faktoren!$B$8:$C$17,2,0)*IF($D$9=Optionen!$N$4,Leistungsübersicht!$D$11/VLOOKUP(Leistungsübersicht!$D$10,Optionen!$W$3:$X$18,2,0),1),""),0)</f>
        <v/>
      </c>
      <c r="H168" s="63"/>
      <c r="I168" s="63"/>
      <c r="J168" t="str">
        <f>IF(Q168&gt;0,CONCATENATE("Bereits im Paket ",E168," enthalten"),IF(AND(D168="Nein",I168="X"),"Paket fälschlicherweise ausgewählt",IF(AND(H168="X",I168="X"),"Paket und Einzeln zeitgleich ausgewählt",IF(IFERROR(VLOOKUP(C168,Detaildaten!F158:U458,16,0),"")="","",VLOOKUP(C168,Detaildaten!F158:U458,16,0)))))</f>
        <v/>
      </c>
      <c r="N168">
        <f t="shared" si="15"/>
        <v>0</v>
      </c>
      <c r="O168" t="str">
        <f t="shared" si="14"/>
        <v/>
      </c>
      <c r="P168">
        <f t="shared" si="16"/>
        <v>0</v>
      </c>
      <c r="Q168">
        <f t="shared" si="17"/>
        <v>0</v>
      </c>
      <c r="R168" t="str">
        <f>IF(O168="","",COUNTIF($O168:$O$326,O168))</f>
        <v/>
      </c>
      <c r="S168">
        <f t="shared" si="18"/>
        <v>0</v>
      </c>
      <c r="T168">
        <f t="shared" si="19"/>
        <v>0</v>
      </c>
      <c r="U168" t="str">
        <f t="array" ref="U168">IFERROR(INDEX($O$18:$O$323,MATCH(1,COUNTIF($U$17:U167,$O$18:$O$323)+($O$18:$O473&lt;&gt;"")*1,0)),"")</f>
        <v/>
      </c>
      <c r="V168" t="str">
        <f t="shared" si="20"/>
        <v/>
      </c>
    </row>
    <row r="169" spans="2:22" x14ac:dyDescent="0.3">
      <c r="B169" t="str">
        <f>IF('Leistungsübersicht - WIP'!X157="","",'Leistungsübersicht - WIP'!X157)</f>
        <v/>
      </c>
      <c r="C169" t="str">
        <f>IF('Leistungsübersicht - WIP'!Y157="","",'Leistungsübersicht - WIP'!Y157)</f>
        <v/>
      </c>
      <c r="D169" t="str">
        <f>IF('Leistungsübersicht - WIP'!Z157="","",'Leistungsübersicht - WIP'!Z157)</f>
        <v/>
      </c>
      <c r="E169" t="str">
        <f>IF('Leistungsübersicht - WIP'!AA157="","",'Leistungsübersicht - WIP'!AA157)</f>
        <v/>
      </c>
      <c r="F169" s="52" t="str">
        <f>IFERROR(_xlfn.IFNA(VLOOKUP(Leistungsübersicht!C169,Detaildaten!$F$8:$I$308,4,0)/VLOOKUP(C169,Detaildaten!$F$8:$X$308,19,0)*VLOOKUP(C169,'Leistungsübersicht - WIP'!$Y$6:$AG$305,9,0)*Faktoren!$C$2*IF($D$9=Optionen!$N$4,Leistungsübersicht!$D$11/VLOOKUP(Leistungsübersicht!$D$10,Optionen!$W$3:$X$18,2,0),1),""),0)</f>
        <v/>
      </c>
      <c r="G169" s="52" t="str">
        <f>IFERROR(_xlfn.IFNA(VLOOKUP(Leistungsübersicht!C169,Detaildaten!$F$8:$I$308,4,0)/VLOOKUP(C169,Detaildaten!$F$8:$X$308,19,0)*VLOOKUP(C169,'Leistungsübersicht - WIP'!$Y$6:$AG$305,9,0)*VLOOKUP(IF(SUM($S$18:$S$323)=0,1,SUM($S$18:$S$323)),Faktoren!$B$8:$C$17,2,0)*IF($D$9=Optionen!$N$4,Leistungsübersicht!$D$11/VLOOKUP(Leistungsübersicht!$D$10,Optionen!$W$3:$X$18,2,0),1),""),0)</f>
        <v/>
      </c>
      <c r="H169" s="63"/>
      <c r="I169" s="63"/>
      <c r="J169" t="str">
        <f>IF(Q169&gt;0,CONCATENATE("Bereits im Paket ",E169," enthalten"),IF(AND(D169="Nein",I169="X"),"Paket fälschlicherweise ausgewählt",IF(AND(H169="X",I169="X"),"Paket und Einzeln zeitgleich ausgewählt",IF(IFERROR(VLOOKUP(C169,Detaildaten!F159:U459,16,0),"")="","",VLOOKUP(C169,Detaildaten!F159:U459,16,0)))))</f>
        <v/>
      </c>
      <c r="N169">
        <f t="shared" si="15"/>
        <v>0</v>
      </c>
      <c r="O169" t="str">
        <f t="shared" si="14"/>
        <v/>
      </c>
      <c r="P169">
        <f t="shared" si="16"/>
        <v>0</v>
      </c>
      <c r="Q169">
        <f t="shared" si="17"/>
        <v>0</v>
      </c>
      <c r="R169" t="str">
        <f>IF(O169="","",COUNTIF($O169:$O$326,O169))</f>
        <v/>
      </c>
      <c r="S169">
        <f t="shared" si="18"/>
        <v>0</v>
      </c>
      <c r="T169">
        <f t="shared" si="19"/>
        <v>0</v>
      </c>
      <c r="U169" t="str">
        <f t="array" ref="U169">IFERROR(INDEX($O$18:$O$323,MATCH(1,COUNTIF($U$17:U168,$O$18:$O$323)+($O$18:$O474&lt;&gt;"")*1,0)),"")</f>
        <v/>
      </c>
      <c r="V169" t="str">
        <f t="shared" si="20"/>
        <v/>
      </c>
    </row>
    <row r="170" spans="2:22" x14ac:dyDescent="0.3">
      <c r="B170" t="str">
        <f>IF('Leistungsübersicht - WIP'!X158="","",'Leistungsübersicht - WIP'!X158)</f>
        <v/>
      </c>
      <c r="C170" t="str">
        <f>IF('Leistungsübersicht - WIP'!Y158="","",'Leistungsübersicht - WIP'!Y158)</f>
        <v/>
      </c>
      <c r="D170" t="str">
        <f>IF('Leistungsübersicht - WIP'!Z158="","",'Leistungsübersicht - WIP'!Z158)</f>
        <v/>
      </c>
      <c r="E170" t="str">
        <f>IF('Leistungsübersicht - WIP'!AA158="","",'Leistungsübersicht - WIP'!AA158)</f>
        <v/>
      </c>
      <c r="F170" s="52" t="str">
        <f>IFERROR(_xlfn.IFNA(VLOOKUP(Leistungsübersicht!C170,Detaildaten!$F$8:$I$308,4,0)/VLOOKUP(C170,Detaildaten!$F$8:$X$308,19,0)*VLOOKUP(C170,'Leistungsübersicht - WIP'!$Y$6:$AG$305,9,0)*Faktoren!$C$2*IF($D$9=Optionen!$N$4,Leistungsübersicht!$D$11/VLOOKUP(Leistungsübersicht!$D$10,Optionen!$W$3:$X$18,2,0),1),""),0)</f>
        <v/>
      </c>
      <c r="G170" s="52" t="str">
        <f>IFERROR(_xlfn.IFNA(VLOOKUP(Leistungsübersicht!C170,Detaildaten!$F$8:$I$308,4,0)/VLOOKUP(C170,Detaildaten!$F$8:$X$308,19,0)*VLOOKUP(C170,'Leistungsübersicht - WIP'!$Y$6:$AG$305,9,0)*VLOOKUP(IF(SUM($S$18:$S$323)=0,1,SUM($S$18:$S$323)),Faktoren!$B$8:$C$17,2,0)*IF($D$9=Optionen!$N$4,Leistungsübersicht!$D$11/VLOOKUP(Leistungsübersicht!$D$10,Optionen!$W$3:$X$18,2,0),1),""),0)</f>
        <v/>
      </c>
      <c r="H170" s="63"/>
      <c r="I170" s="63"/>
      <c r="J170" t="str">
        <f>IF(Q170&gt;0,CONCATENATE("Bereits im Paket ",E170," enthalten"),IF(AND(D170="Nein",I170="X"),"Paket fälschlicherweise ausgewählt",IF(AND(H170="X",I170="X"),"Paket und Einzeln zeitgleich ausgewählt",IF(IFERROR(VLOOKUP(C170,Detaildaten!F160:U460,16,0),"")="","",VLOOKUP(C170,Detaildaten!F160:U460,16,0)))))</f>
        <v/>
      </c>
      <c r="N170">
        <f t="shared" si="15"/>
        <v>0</v>
      </c>
      <c r="O170" t="str">
        <f t="shared" si="14"/>
        <v/>
      </c>
      <c r="P170">
        <f t="shared" si="16"/>
        <v>0</v>
      </c>
      <c r="Q170">
        <f t="shared" si="17"/>
        <v>0</v>
      </c>
      <c r="R170" t="str">
        <f>IF(O170="","",COUNTIF($O170:$O$326,O170))</f>
        <v/>
      </c>
      <c r="S170">
        <f t="shared" si="18"/>
        <v>0</v>
      </c>
      <c r="T170">
        <f t="shared" si="19"/>
        <v>0</v>
      </c>
      <c r="U170" t="str">
        <f t="array" ref="U170">IFERROR(INDEX($O$18:$O$323,MATCH(1,COUNTIF($U$17:U169,$O$18:$O$323)+($O$18:$O475&lt;&gt;"")*1,0)),"")</f>
        <v/>
      </c>
      <c r="V170" t="str">
        <f t="shared" si="20"/>
        <v/>
      </c>
    </row>
    <row r="171" spans="2:22" x14ac:dyDescent="0.3">
      <c r="B171" t="str">
        <f>IF('Leistungsübersicht - WIP'!X159="","",'Leistungsübersicht - WIP'!X159)</f>
        <v/>
      </c>
      <c r="C171" t="str">
        <f>IF('Leistungsübersicht - WIP'!Y159="","",'Leistungsübersicht - WIP'!Y159)</f>
        <v/>
      </c>
      <c r="D171" t="str">
        <f>IF('Leistungsübersicht - WIP'!Z159="","",'Leistungsübersicht - WIP'!Z159)</f>
        <v/>
      </c>
      <c r="E171" t="str">
        <f>IF('Leistungsübersicht - WIP'!AA159="","",'Leistungsübersicht - WIP'!AA159)</f>
        <v/>
      </c>
      <c r="F171" s="52" t="str">
        <f>IFERROR(_xlfn.IFNA(VLOOKUP(Leistungsübersicht!C171,Detaildaten!$F$8:$I$308,4,0)/VLOOKUP(C171,Detaildaten!$F$8:$X$308,19,0)*VLOOKUP(C171,'Leistungsübersicht - WIP'!$Y$6:$AG$305,9,0)*Faktoren!$C$2*IF($D$9=Optionen!$N$4,Leistungsübersicht!$D$11/VLOOKUP(Leistungsübersicht!$D$10,Optionen!$W$3:$X$18,2,0),1),""),0)</f>
        <v/>
      </c>
      <c r="G171" s="52" t="str">
        <f>IFERROR(_xlfn.IFNA(VLOOKUP(Leistungsübersicht!C171,Detaildaten!$F$8:$I$308,4,0)/VLOOKUP(C171,Detaildaten!$F$8:$X$308,19,0)*VLOOKUP(C171,'Leistungsübersicht - WIP'!$Y$6:$AG$305,9,0)*VLOOKUP(IF(SUM($S$18:$S$323)=0,1,SUM($S$18:$S$323)),Faktoren!$B$8:$C$17,2,0)*IF($D$9=Optionen!$N$4,Leistungsübersicht!$D$11/VLOOKUP(Leistungsübersicht!$D$10,Optionen!$W$3:$X$18,2,0),1),""),0)</f>
        <v/>
      </c>
      <c r="H171" s="63"/>
      <c r="I171" s="63"/>
      <c r="J171" t="str">
        <f>IF(Q171&gt;0,CONCATENATE("Bereits im Paket ",E171," enthalten"),IF(AND(D171="Nein",I171="X"),"Paket fälschlicherweise ausgewählt",IF(AND(H171="X",I171="X"),"Paket und Einzeln zeitgleich ausgewählt",IF(IFERROR(VLOOKUP(C171,Detaildaten!F161:U461,16,0),"")="","",VLOOKUP(C171,Detaildaten!F161:U461,16,0)))))</f>
        <v/>
      </c>
      <c r="N171">
        <f t="shared" si="15"/>
        <v>0</v>
      </c>
      <c r="O171" t="str">
        <f t="shared" si="14"/>
        <v/>
      </c>
      <c r="P171">
        <f t="shared" si="16"/>
        <v>0</v>
      </c>
      <c r="Q171">
        <f t="shared" si="17"/>
        <v>0</v>
      </c>
      <c r="R171" t="str">
        <f>IF(O171="","",COUNTIF($O171:$O$326,O171))</f>
        <v/>
      </c>
      <c r="S171">
        <f t="shared" si="18"/>
        <v>0</v>
      </c>
      <c r="T171">
        <f t="shared" si="19"/>
        <v>0</v>
      </c>
      <c r="U171" t="str">
        <f t="array" ref="U171">IFERROR(INDEX($O$18:$O$323,MATCH(1,COUNTIF($U$17:U170,$O$18:$O$323)+($O$18:$O476&lt;&gt;"")*1,0)),"")</f>
        <v/>
      </c>
      <c r="V171" t="str">
        <f t="shared" si="20"/>
        <v/>
      </c>
    </row>
    <row r="172" spans="2:22" x14ac:dyDescent="0.3">
      <c r="B172" t="str">
        <f>IF('Leistungsübersicht - WIP'!X160="","",'Leistungsübersicht - WIP'!X160)</f>
        <v/>
      </c>
      <c r="C172" t="str">
        <f>IF('Leistungsübersicht - WIP'!Y160="","",'Leistungsübersicht - WIP'!Y160)</f>
        <v/>
      </c>
      <c r="D172" t="str">
        <f>IF('Leistungsübersicht - WIP'!Z160="","",'Leistungsübersicht - WIP'!Z160)</f>
        <v/>
      </c>
      <c r="E172" t="str">
        <f>IF('Leistungsübersicht - WIP'!AA160="","",'Leistungsübersicht - WIP'!AA160)</f>
        <v/>
      </c>
      <c r="F172" s="52" t="str">
        <f>IFERROR(_xlfn.IFNA(VLOOKUP(Leistungsübersicht!C172,Detaildaten!$F$8:$I$308,4,0)/VLOOKUP(C172,Detaildaten!$F$8:$X$308,19,0)*VLOOKUP(C172,'Leistungsübersicht - WIP'!$Y$6:$AG$305,9,0)*Faktoren!$C$2*IF($D$9=Optionen!$N$4,Leistungsübersicht!$D$11/VLOOKUP(Leistungsübersicht!$D$10,Optionen!$W$3:$X$18,2,0),1),""),0)</f>
        <v/>
      </c>
      <c r="G172" s="52" t="str">
        <f>IFERROR(_xlfn.IFNA(VLOOKUP(Leistungsübersicht!C172,Detaildaten!$F$8:$I$308,4,0)/VLOOKUP(C172,Detaildaten!$F$8:$X$308,19,0)*VLOOKUP(C172,'Leistungsübersicht - WIP'!$Y$6:$AG$305,9,0)*VLOOKUP(IF(SUM($S$18:$S$323)=0,1,SUM($S$18:$S$323)),Faktoren!$B$8:$C$17,2,0)*IF($D$9=Optionen!$N$4,Leistungsübersicht!$D$11/VLOOKUP(Leistungsübersicht!$D$10,Optionen!$W$3:$X$18,2,0),1),""),0)</f>
        <v/>
      </c>
      <c r="H172" s="63"/>
      <c r="I172" s="63"/>
      <c r="J172" t="str">
        <f>IF(Q172&gt;0,CONCATENATE("Bereits im Paket ",E172," enthalten"),IF(AND(D172="Nein",I172="X"),"Paket fälschlicherweise ausgewählt",IF(AND(H172="X",I172="X"),"Paket und Einzeln zeitgleich ausgewählt",IF(IFERROR(VLOOKUP(C172,Detaildaten!F162:U462,16,0),"")="","",VLOOKUP(C172,Detaildaten!F162:U462,16,0)))))</f>
        <v/>
      </c>
      <c r="N172">
        <f t="shared" si="15"/>
        <v>0</v>
      </c>
      <c r="O172" t="str">
        <f t="shared" si="14"/>
        <v/>
      </c>
      <c r="P172">
        <f t="shared" si="16"/>
        <v>0</v>
      </c>
      <c r="Q172">
        <f t="shared" si="17"/>
        <v>0</v>
      </c>
      <c r="R172" t="str">
        <f>IF(O172="","",COUNTIF($O172:$O$326,O172))</f>
        <v/>
      </c>
      <c r="S172">
        <f t="shared" si="18"/>
        <v>0</v>
      </c>
      <c r="T172">
        <f t="shared" si="19"/>
        <v>0</v>
      </c>
      <c r="U172" t="str">
        <f t="array" ref="U172">IFERROR(INDEX($O$18:$O$323,MATCH(1,COUNTIF($U$17:U171,$O$18:$O$323)+($O$18:$O477&lt;&gt;"")*1,0)),"")</f>
        <v/>
      </c>
      <c r="V172" t="str">
        <f t="shared" si="20"/>
        <v/>
      </c>
    </row>
    <row r="173" spans="2:22" x14ac:dyDescent="0.3">
      <c r="B173" t="str">
        <f>IF('Leistungsübersicht - WIP'!X161="","",'Leistungsübersicht - WIP'!X161)</f>
        <v/>
      </c>
      <c r="C173" t="str">
        <f>IF('Leistungsübersicht - WIP'!Y161="","",'Leistungsübersicht - WIP'!Y161)</f>
        <v/>
      </c>
      <c r="D173" t="str">
        <f>IF('Leistungsübersicht - WIP'!Z161="","",'Leistungsübersicht - WIP'!Z161)</f>
        <v/>
      </c>
      <c r="E173" t="str">
        <f>IF('Leistungsübersicht - WIP'!AA161="","",'Leistungsübersicht - WIP'!AA161)</f>
        <v/>
      </c>
      <c r="F173" s="52" t="str">
        <f>IFERROR(_xlfn.IFNA(VLOOKUP(Leistungsübersicht!C173,Detaildaten!$F$8:$I$308,4,0)/VLOOKUP(C173,Detaildaten!$F$8:$X$308,19,0)*VLOOKUP(C173,'Leistungsübersicht - WIP'!$Y$6:$AG$305,9,0)*Faktoren!$C$2*IF($D$9=Optionen!$N$4,Leistungsübersicht!$D$11/VLOOKUP(Leistungsübersicht!$D$10,Optionen!$W$3:$X$18,2,0),1),""),0)</f>
        <v/>
      </c>
      <c r="G173" s="52" t="str">
        <f>IFERROR(_xlfn.IFNA(VLOOKUP(Leistungsübersicht!C173,Detaildaten!$F$8:$I$308,4,0)/VLOOKUP(C173,Detaildaten!$F$8:$X$308,19,0)*VLOOKUP(C173,'Leistungsübersicht - WIP'!$Y$6:$AG$305,9,0)*VLOOKUP(IF(SUM($S$18:$S$323)=0,1,SUM($S$18:$S$323)),Faktoren!$B$8:$C$17,2,0)*IF($D$9=Optionen!$N$4,Leistungsübersicht!$D$11/VLOOKUP(Leistungsübersicht!$D$10,Optionen!$W$3:$X$18,2,0),1),""),0)</f>
        <v/>
      </c>
      <c r="H173" s="63"/>
      <c r="I173" s="63"/>
      <c r="J173" t="str">
        <f>IF(Q173&gt;0,CONCATENATE("Bereits im Paket ",E173," enthalten"),IF(AND(D173="Nein",I173="X"),"Paket fälschlicherweise ausgewählt",IF(AND(H173="X",I173="X"),"Paket und Einzeln zeitgleich ausgewählt",IF(IFERROR(VLOOKUP(C173,Detaildaten!F163:U463,16,0),"")="","",VLOOKUP(C173,Detaildaten!F163:U463,16,0)))))</f>
        <v/>
      </c>
      <c r="N173">
        <f t="shared" si="15"/>
        <v>0</v>
      </c>
      <c r="O173" t="str">
        <f t="shared" si="14"/>
        <v/>
      </c>
      <c r="P173">
        <f t="shared" si="16"/>
        <v>0</v>
      </c>
      <c r="Q173">
        <f t="shared" si="17"/>
        <v>0</v>
      </c>
      <c r="R173" t="str">
        <f>IF(O173="","",COUNTIF($O173:$O$326,O173))</f>
        <v/>
      </c>
      <c r="S173">
        <f t="shared" si="18"/>
        <v>0</v>
      </c>
      <c r="T173">
        <f t="shared" si="19"/>
        <v>0</v>
      </c>
      <c r="U173" t="str">
        <f t="array" ref="U173">IFERROR(INDEX($O$18:$O$323,MATCH(1,COUNTIF($U$17:U172,$O$18:$O$323)+($O$18:$O478&lt;&gt;"")*1,0)),"")</f>
        <v/>
      </c>
      <c r="V173" t="str">
        <f t="shared" si="20"/>
        <v/>
      </c>
    </row>
    <row r="174" spans="2:22" x14ac:dyDescent="0.3">
      <c r="B174" t="str">
        <f>IF('Leistungsübersicht - WIP'!X162="","",'Leistungsübersicht - WIP'!X162)</f>
        <v/>
      </c>
      <c r="C174" t="str">
        <f>IF('Leistungsübersicht - WIP'!Y162="","",'Leistungsübersicht - WIP'!Y162)</f>
        <v/>
      </c>
      <c r="D174" t="str">
        <f>IF('Leistungsübersicht - WIP'!Z162="","",'Leistungsübersicht - WIP'!Z162)</f>
        <v/>
      </c>
      <c r="E174" t="str">
        <f>IF('Leistungsübersicht - WIP'!AA162="","",'Leistungsübersicht - WIP'!AA162)</f>
        <v/>
      </c>
      <c r="F174" s="52" t="str">
        <f>IFERROR(_xlfn.IFNA(VLOOKUP(Leistungsübersicht!C174,Detaildaten!$F$8:$I$308,4,0)/VLOOKUP(C174,Detaildaten!$F$8:$X$308,19,0)*VLOOKUP(C174,'Leistungsübersicht - WIP'!$Y$6:$AG$305,9,0)*Faktoren!$C$2*IF($D$9=Optionen!$N$4,Leistungsübersicht!$D$11/VLOOKUP(Leistungsübersicht!$D$10,Optionen!$W$3:$X$18,2,0),1),""),0)</f>
        <v/>
      </c>
      <c r="G174" s="52" t="str">
        <f>IFERROR(_xlfn.IFNA(VLOOKUP(Leistungsübersicht!C174,Detaildaten!$F$8:$I$308,4,0)/VLOOKUP(C174,Detaildaten!$F$8:$X$308,19,0)*VLOOKUP(C174,'Leistungsübersicht - WIP'!$Y$6:$AG$305,9,0)*VLOOKUP(IF(SUM($S$18:$S$323)=0,1,SUM($S$18:$S$323)),Faktoren!$B$8:$C$17,2,0)*IF($D$9=Optionen!$N$4,Leistungsübersicht!$D$11/VLOOKUP(Leistungsübersicht!$D$10,Optionen!$W$3:$X$18,2,0),1),""),0)</f>
        <v/>
      </c>
      <c r="H174" s="63"/>
      <c r="I174" s="63"/>
      <c r="J174" t="str">
        <f>IF(Q174&gt;0,CONCATENATE("Bereits im Paket ",E174," enthalten"),IF(AND(D174="Nein",I174="X"),"Paket fälschlicherweise ausgewählt",IF(AND(H174="X",I174="X"),"Paket und Einzeln zeitgleich ausgewählt",IF(IFERROR(VLOOKUP(C174,Detaildaten!F164:U464,16,0),"")="","",VLOOKUP(C174,Detaildaten!F164:U464,16,0)))))</f>
        <v/>
      </c>
      <c r="N174">
        <f t="shared" si="15"/>
        <v>0</v>
      </c>
      <c r="O174" t="str">
        <f t="shared" si="14"/>
        <v/>
      </c>
      <c r="P174">
        <f t="shared" si="16"/>
        <v>0</v>
      </c>
      <c r="Q174">
        <f t="shared" si="17"/>
        <v>0</v>
      </c>
      <c r="R174" t="str">
        <f>IF(O174="","",COUNTIF($O174:$O$326,O174))</f>
        <v/>
      </c>
      <c r="S174">
        <f t="shared" si="18"/>
        <v>0</v>
      </c>
      <c r="T174">
        <f t="shared" si="19"/>
        <v>0</v>
      </c>
      <c r="U174" t="str">
        <f t="array" ref="U174">IFERROR(INDEX($O$18:$O$323,MATCH(1,COUNTIF($U$17:U173,$O$18:$O$323)+($O$18:$O479&lt;&gt;"")*1,0)),"")</f>
        <v/>
      </c>
      <c r="V174" t="str">
        <f t="shared" si="20"/>
        <v/>
      </c>
    </row>
    <row r="175" spans="2:22" x14ac:dyDescent="0.3">
      <c r="B175" t="str">
        <f>IF('Leistungsübersicht - WIP'!X163="","",'Leistungsübersicht - WIP'!X163)</f>
        <v/>
      </c>
      <c r="C175" t="str">
        <f>IF('Leistungsübersicht - WIP'!Y163="","",'Leistungsübersicht - WIP'!Y163)</f>
        <v/>
      </c>
      <c r="D175" t="str">
        <f>IF('Leistungsübersicht - WIP'!Z163="","",'Leistungsübersicht - WIP'!Z163)</f>
        <v/>
      </c>
      <c r="E175" t="str">
        <f>IF('Leistungsübersicht - WIP'!AA163="","",'Leistungsübersicht - WIP'!AA163)</f>
        <v/>
      </c>
      <c r="F175" s="52" t="str">
        <f>IFERROR(_xlfn.IFNA(VLOOKUP(Leistungsübersicht!C175,Detaildaten!$F$8:$I$308,4,0)/VLOOKUP(C175,Detaildaten!$F$8:$X$308,19,0)*VLOOKUP(C175,'Leistungsübersicht - WIP'!$Y$6:$AG$305,9,0)*Faktoren!$C$2*IF($D$9=Optionen!$N$4,Leistungsübersicht!$D$11/VLOOKUP(Leistungsübersicht!$D$10,Optionen!$W$3:$X$18,2,0),1),""),0)</f>
        <v/>
      </c>
      <c r="G175" s="52" t="str">
        <f>IFERROR(_xlfn.IFNA(VLOOKUP(Leistungsübersicht!C175,Detaildaten!$F$8:$I$308,4,0)/VLOOKUP(C175,Detaildaten!$F$8:$X$308,19,0)*VLOOKUP(C175,'Leistungsübersicht - WIP'!$Y$6:$AG$305,9,0)*VLOOKUP(IF(SUM($S$18:$S$323)=0,1,SUM($S$18:$S$323)),Faktoren!$B$8:$C$17,2,0)*IF($D$9=Optionen!$N$4,Leistungsübersicht!$D$11/VLOOKUP(Leistungsübersicht!$D$10,Optionen!$W$3:$X$18,2,0),1),""),0)</f>
        <v/>
      </c>
      <c r="H175" s="63"/>
      <c r="I175" s="63"/>
      <c r="J175" t="str">
        <f>IF(Q175&gt;0,CONCATENATE("Bereits im Paket ",E175," enthalten"),IF(AND(D175="Nein",I175="X"),"Paket fälschlicherweise ausgewählt",IF(AND(H175="X",I175="X"),"Paket und Einzeln zeitgleich ausgewählt",IF(IFERROR(VLOOKUP(C175,Detaildaten!F165:U465,16,0),"")="","",VLOOKUP(C175,Detaildaten!F165:U465,16,0)))))</f>
        <v/>
      </c>
      <c r="N175">
        <f t="shared" si="15"/>
        <v>0</v>
      </c>
      <c r="O175" t="str">
        <f t="shared" si="14"/>
        <v/>
      </c>
      <c r="P175">
        <f t="shared" si="16"/>
        <v>0</v>
      </c>
      <c r="Q175">
        <f t="shared" si="17"/>
        <v>0</v>
      </c>
      <c r="R175" t="str">
        <f>IF(O175="","",COUNTIF($O175:$O$326,O175))</f>
        <v/>
      </c>
      <c r="S175">
        <f t="shared" si="18"/>
        <v>0</v>
      </c>
      <c r="T175">
        <f t="shared" si="19"/>
        <v>0</v>
      </c>
      <c r="U175" t="str">
        <f t="array" ref="U175">IFERROR(INDEX($O$18:$O$323,MATCH(1,COUNTIF($U$17:U174,$O$18:$O$323)+($O$18:$O480&lt;&gt;"")*1,0)),"")</f>
        <v/>
      </c>
      <c r="V175" t="str">
        <f t="shared" si="20"/>
        <v/>
      </c>
    </row>
    <row r="176" spans="2:22" x14ac:dyDescent="0.3">
      <c r="B176" t="str">
        <f>IF('Leistungsübersicht - WIP'!X164="","",'Leistungsübersicht - WIP'!X164)</f>
        <v/>
      </c>
      <c r="C176" t="str">
        <f>IF('Leistungsübersicht - WIP'!Y164="","",'Leistungsübersicht - WIP'!Y164)</f>
        <v/>
      </c>
      <c r="D176" t="str">
        <f>IF('Leistungsübersicht - WIP'!Z164="","",'Leistungsübersicht - WIP'!Z164)</f>
        <v/>
      </c>
      <c r="E176" t="str">
        <f>IF('Leistungsübersicht - WIP'!AA164="","",'Leistungsübersicht - WIP'!AA164)</f>
        <v/>
      </c>
      <c r="F176" s="52" t="str">
        <f>IFERROR(_xlfn.IFNA(VLOOKUP(Leistungsübersicht!C176,Detaildaten!$F$8:$I$308,4,0)/VLOOKUP(C176,Detaildaten!$F$8:$X$308,19,0)*VLOOKUP(C176,'Leistungsübersicht - WIP'!$Y$6:$AG$305,9,0)*Faktoren!$C$2*IF($D$9=Optionen!$N$4,Leistungsübersicht!$D$11/VLOOKUP(Leistungsübersicht!$D$10,Optionen!$W$3:$X$18,2,0),1),""),0)</f>
        <v/>
      </c>
      <c r="G176" s="52" t="str">
        <f>IFERROR(_xlfn.IFNA(VLOOKUP(Leistungsübersicht!C176,Detaildaten!$F$8:$I$308,4,0)/VLOOKUP(C176,Detaildaten!$F$8:$X$308,19,0)*VLOOKUP(C176,'Leistungsübersicht - WIP'!$Y$6:$AG$305,9,0)*VLOOKUP(IF(SUM($S$18:$S$323)=0,1,SUM($S$18:$S$323)),Faktoren!$B$8:$C$17,2,0)*IF($D$9=Optionen!$N$4,Leistungsübersicht!$D$11/VLOOKUP(Leistungsübersicht!$D$10,Optionen!$W$3:$X$18,2,0),1),""),0)</f>
        <v/>
      </c>
      <c r="H176" s="63"/>
      <c r="I176" s="63"/>
      <c r="J176" t="str">
        <f>IF(Q176&gt;0,CONCATENATE("Bereits im Paket ",E176," enthalten"),IF(AND(D176="Nein",I176="X"),"Paket fälschlicherweise ausgewählt",IF(AND(H176="X",I176="X"),"Paket und Einzeln zeitgleich ausgewählt",IF(IFERROR(VLOOKUP(C176,Detaildaten!F166:U466,16,0),"")="","",VLOOKUP(C176,Detaildaten!F166:U466,16,0)))))</f>
        <v/>
      </c>
      <c r="N176">
        <f t="shared" si="15"/>
        <v>0</v>
      </c>
      <c r="O176" t="str">
        <f t="shared" si="14"/>
        <v/>
      </c>
      <c r="P176">
        <f t="shared" si="16"/>
        <v>0</v>
      </c>
      <c r="Q176">
        <f t="shared" si="17"/>
        <v>0</v>
      </c>
      <c r="R176" t="str">
        <f>IF(O176="","",COUNTIF($O176:$O$326,O176))</f>
        <v/>
      </c>
      <c r="S176">
        <f t="shared" si="18"/>
        <v>0</v>
      </c>
      <c r="T176">
        <f t="shared" si="19"/>
        <v>0</v>
      </c>
      <c r="U176" t="str">
        <f t="array" ref="U176">IFERROR(INDEX($O$18:$O$323,MATCH(1,COUNTIF($U$17:U175,$O$18:$O$323)+($O$18:$O481&lt;&gt;"")*1,0)),"")</f>
        <v/>
      </c>
      <c r="V176" t="str">
        <f t="shared" si="20"/>
        <v/>
      </c>
    </row>
    <row r="177" spans="2:22" x14ac:dyDescent="0.3">
      <c r="B177" t="str">
        <f>IF('Leistungsübersicht - WIP'!X165="","",'Leistungsübersicht - WIP'!X165)</f>
        <v/>
      </c>
      <c r="C177" t="str">
        <f>IF('Leistungsübersicht - WIP'!Y165="","",'Leistungsübersicht - WIP'!Y165)</f>
        <v/>
      </c>
      <c r="D177" t="str">
        <f>IF('Leistungsübersicht - WIP'!Z165="","",'Leistungsübersicht - WIP'!Z165)</f>
        <v/>
      </c>
      <c r="E177" t="str">
        <f>IF('Leistungsübersicht - WIP'!AA165="","",'Leistungsübersicht - WIP'!AA165)</f>
        <v/>
      </c>
      <c r="F177" s="52" t="str">
        <f>IFERROR(_xlfn.IFNA(VLOOKUP(Leistungsübersicht!C177,Detaildaten!$F$8:$I$308,4,0)/VLOOKUP(C177,Detaildaten!$F$8:$X$308,19,0)*VLOOKUP(C177,'Leistungsübersicht - WIP'!$Y$6:$AG$305,9,0)*Faktoren!$C$2*IF($D$9=Optionen!$N$4,Leistungsübersicht!$D$11/VLOOKUP(Leistungsübersicht!$D$10,Optionen!$W$3:$X$18,2,0),1),""),0)</f>
        <v/>
      </c>
      <c r="G177" s="52" t="str">
        <f>IFERROR(_xlfn.IFNA(VLOOKUP(Leistungsübersicht!C177,Detaildaten!$F$8:$I$308,4,0)/VLOOKUP(C177,Detaildaten!$F$8:$X$308,19,0)*VLOOKUP(C177,'Leistungsübersicht - WIP'!$Y$6:$AG$305,9,0)*VLOOKUP(IF(SUM($S$18:$S$323)=0,1,SUM($S$18:$S$323)),Faktoren!$B$8:$C$17,2,0)*IF($D$9=Optionen!$N$4,Leistungsübersicht!$D$11/VLOOKUP(Leistungsübersicht!$D$10,Optionen!$W$3:$X$18,2,0),1),""),0)</f>
        <v/>
      </c>
      <c r="H177" s="63"/>
      <c r="I177" s="63"/>
      <c r="J177" t="str">
        <f>IF(Q177&gt;0,CONCATENATE("Bereits im Paket ",E177," enthalten"),IF(AND(D177="Nein",I177="X"),"Paket fälschlicherweise ausgewählt",IF(AND(H177="X",I177="X"),"Paket und Einzeln zeitgleich ausgewählt",IF(IFERROR(VLOOKUP(C177,Detaildaten!F167:U467,16,0),"")="","",VLOOKUP(C177,Detaildaten!F167:U467,16,0)))))</f>
        <v/>
      </c>
      <c r="N177">
        <f t="shared" si="15"/>
        <v>0</v>
      </c>
      <c r="O177" t="str">
        <f t="shared" si="14"/>
        <v/>
      </c>
      <c r="P177">
        <f t="shared" si="16"/>
        <v>0</v>
      </c>
      <c r="Q177">
        <f t="shared" si="17"/>
        <v>0</v>
      </c>
      <c r="R177" t="str">
        <f>IF(O177="","",COUNTIF($O177:$O$326,O177))</f>
        <v/>
      </c>
      <c r="S177">
        <f t="shared" si="18"/>
        <v>0</v>
      </c>
      <c r="T177">
        <f t="shared" si="19"/>
        <v>0</v>
      </c>
      <c r="U177" t="str">
        <f t="array" ref="U177">IFERROR(INDEX($O$18:$O$323,MATCH(1,COUNTIF($U$17:U176,$O$18:$O$323)+($O$18:$O482&lt;&gt;"")*1,0)),"")</f>
        <v/>
      </c>
      <c r="V177" t="str">
        <f t="shared" si="20"/>
        <v/>
      </c>
    </row>
    <row r="178" spans="2:22" x14ac:dyDescent="0.3">
      <c r="B178" t="str">
        <f>IF('Leistungsübersicht - WIP'!X166="","",'Leistungsübersicht - WIP'!X166)</f>
        <v/>
      </c>
      <c r="C178" t="str">
        <f>IF('Leistungsübersicht - WIP'!Y166="","",'Leistungsübersicht - WIP'!Y166)</f>
        <v/>
      </c>
      <c r="D178" t="str">
        <f>IF('Leistungsübersicht - WIP'!Z166="","",'Leistungsübersicht - WIP'!Z166)</f>
        <v/>
      </c>
      <c r="E178" t="str">
        <f>IF('Leistungsübersicht - WIP'!AA166="","",'Leistungsübersicht - WIP'!AA166)</f>
        <v/>
      </c>
      <c r="F178" s="52" t="str">
        <f>IFERROR(_xlfn.IFNA(VLOOKUP(Leistungsübersicht!C178,Detaildaten!$F$8:$I$308,4,0)/VLOOKUP(C178,Detaildaten!$F$8:$X$308,19,0)*VLOOKUP(C178,'Leistungsübersicht - WIP'!$Y$6:$AG$305,9,0)*Faktoren!$C$2*IF($D$9=Optionen!$N$4,Leistungsübersicht!$D$11/VLOOKUP(Leistungsübersicht!$D$10,Optionen!$W$3:$X$18,2,0),1),""),0)</f>
        <v/>
      </c>
      <c r="G178" s="52" t="str">
        <f>IFERROR(_xlfn.IFNA(VLOOKUP(Leistungsübersicht!C178,Detaildaten!$F$8:$I$308,4,0)/VLOOKUP(C178,Detaildaten!$F$8:$X$308,19,0)*VLOOKUP(C178,'Leistungsübersicht - WIP'!$Y$6:$AG$305,9,0)*VLOOKUP(IF(SUM($S$18:$S$323)=0,1,SUM($S$18:$S$323)),Faktoren!$B$8:$C$17,2,0)*IF($D$9=Optionen!$N$4,Leistungsübersicht!$D$11/VLOOKUP(Leistungsübersicht!$D$10,Optionen!$W$3:$X$18,2,0),1),""),0)</f>
        <v/>
      </c>
      <c r="H178" s="63"/>
      <c r="I178" s="63"/>
      <c r="J178" t="str">
        <f>IF(Q178&gt;0,CONCATENATE("Bereits im Paket ",E178," enthalten"),IF(AND(D178="Nein",I178="X"),"Paket fälschlicherweise ausgewählt",IF(AND(H178="X",I178="X"),"Paket und Einzeln zeitgleich ausgewählt",IF(IFERROR(VLOOKUP(C178,Detaildaten!F168:U468,16,0),"")="","",VLOOKUP(C178,Detaildaten!F168:U468,16,0)))))</f>
        <v/>
      </c>
      <c r="N178">
        <f t="shared" si="15"/>
        <v>0</v>
      </c>
      <c r="O178" t="str">
        <f t="shared" si="14"/>
        <v/>
      </c>
      <c r="P178">
        <f t="shared" si="16"/>
        <v>0</v>
      </c>
      <c r="Q178">
        <f t="shared" si="17"/>
        <v>0</v>
      </c>
      <c r="R178" t="str">
        <f>IF(O178="","",COUNTIF($O178:$O$326,O178))</f>
        <v/>
      </c>
      <c r="S178">
        <f t="shared" si="18"/>
        <v>0</v>
      </c>
      <c r="T178">
        <f t="shared" si="19"/>
        <v>0</v>
      </c>
      <c r="U178" t="str">
        <f t="array" ref="U178">IFERROR(INDEX($O$18:$O$323,MATCH(1,COUNTIF($U$17:U177,$O$18:$O$323)+($O$18:$O483&lt;&gt;"")*1,0)),"")</f>
        <v/>
      </c>
      <c r="V178" t="str">
        <f t="shared" si="20"/>
        <v/>
      </c>
    </row>
    <row r="179" spans="2:22" x14ac:dyDescent="0.3">
      <c r="B179" t="str">
        <f>IF('Leistungsübersicht - WIP'!X167="","",'Leistungsübersicht - WIP'!X167)</f>
        <v/>
      </c>
      <c r="C179" t="str">
        <f>IF('Leistungsübersicht - WIP'!Y167="","",'Leistungsübersicht - WIP'!Y167)</f>
        <v/>
      </c>
      <c r="D179" t="str">
        <f>IF('Leistungsübersicht - WIP'!Z167="","",'Leistungsübersicht - WIP'!Z167)</f>
        <v/>
      </c>
      <c r="E179" t="str">
        <f>IF('Leistungsübersicht - WIP'!AA167="","",'Leistungsübersicht - WIP'!AA167)</f>
        <v/>
      </c>
      <c r="F179" s="52" t="str">
        <f>IFERROR(_xlfn.IFNA(VLOOKUP(Leistungsübersicht!C179,Detaildaten!$F$8:$I$308,4,0)/VLOOKUP(C179,Detaildaten!$F$8:$X$308,19,0)*VLOOKUP(C179,'Leistungsübersicht - WIP'!$Y$6:$AG$305,9,0)*Faktoren!$C$2*IF($D$9=Optionen!$N$4,Leistungsübersicht!$D$11/VLOOKUP(Leistungsübersicht!$D$10,Optionen!$W$3:$X$18,2,0),1),""),0)</f>
        <v/>
      </c>
      <c r="G179" s="52" t="str">
        <f>IFERROR(_xlfn.IFNA(VLOOKUP(Leistungsübersicht!C179,Detaildaten!$F$8:$I$308,4,0)/VLOOKUP(C179,Detaildaten!$F$8:$X$308,19,0)*VLOOKUP(C179,'Leistungsübersicht - WIP'!$Y$6:$AG$305,9,0)*VLOOKUP(IF(SUM($S$18:$S$323)=0,1,SUM($S$18:$S$323)),Faktoren!$B$8:$C$17,2,0)*IF($D$9=Optionen!$N$4,Leistungsübersicht!$D$11/VLOOKUP(Leistungsübersicht!$D$10,Optionen!$W$3:$X$18,2,0),1),""),0)</f>
        <v/>
      </c>
      <c r="H179" s="63"/>
      <c r="I179" s="63"/>
      <c r="J179" t="str">
        <f>IF(Q179&gt;0,CONCATENATE("Bereits im Paket ",E179," enthalten"),IF(AND(D179="Nein",I179="X"),"Paket fälschlicherweise ausgewählt",IF(AND(H179="X",I179="X"),"Paket und Einzeln zeitgleich ausgewählt",IF(IFERROR(VLOOKUP(C179,Detaildaten!F169:U469,16,0),"")="","",VLOOKUP(C179,Detaildaten!F169:U469,16,0)))))</f>
        <v/>
      </c>
      <c r="N179">
        <f t="shared" si="15"/>
        <v>0</v>
      </c>
      <c r="O179" t="str">
        <f t="shared" si="14"/>
        <v/>
      </c>
      <c r="P179">
        <f t="shared" si="16"/>
        <v>0</v>
      </c>
      <c r="Q179">
        <f t="shared" si="17"/>
        <v>0</v>
      </c>
      <c r="R179" t="str">
        <f>IF(O179="","",COUNTIF($O179:$O$326,O179))</f>
        <v/>
      </c>
      <c r="S179">
        <f t="shared" si="18"/>
        <v>0</v>
      </c>
      <c r="T179">
        <f t="shared" si="19"/>
        <v>0</v>
      </c>
      <c r="U179" t="str">
        <f t="array" ref="U179">IFERROR(INDEX($O$18:$O$323,MATCH(1,COUNTIF($U$17:U178,$O$18:$O$323)+($O$18:$O484&lt;&gt;"")*1,0)),"")</f>
        <v/>
      </c>
      <c r="V179" t="str">
        <f t="shared" si="20"/>
        <v/>
      </c>
    </row>
    <row r="180" spans="2:22" x14ac:dyDescent="0.3">
      <c r="B180" t="str">
        <f>IF('Leistungsübersicht - WIP'!X168="","",'Leistungsübersicht - WIP'!X168)</f>
        <v/>
      </c>
      <c r="C180" t="str">
        <f>IF('Leistungsübersicht - WIP'!Y168="","",'Leistungsübersicht - WIP'!Y168)</f>
        <v/>
      </c>
      <c r="D180" t="str">
        <f>IF('Leistungsübersicht - WIP'!Z168="","",'Leistungsübersicht - WIP'!Z168)</f>
        <v/>
      </c>
      <c r="E180" t="str">
        <f>IF('Leistungsübersicht - WIP'!AA168="","",'Leistungsübersicht - WIP'!AA168)</f>
        <v/>
      </c>
      <c r="F180" s="52" t="str">
        <f>IFERROR(_xlfn.IFNA(VLOOKUP(Leistungsübersicht!C180,Detaildaten!$F$8:$I$308,4,0)/VLOOKUP(C180,Detaildaten!$F$8:$X$308,19,0)*VLOOKUP(C180,'Leistungsübersicht - WIP'!$Y$6:$AG$305,9,0)*Faktoren!$C$2*IF($D$9=Optionen!$N$4,Leistungsübersicht!$D$11/VLOOKUP(Leistungsübersicht!$D$10,Optionen!$W$3:$X$18,2,0),1),""),0)</f>
        <v/>
      </c>
      <c r="G180" s="52" t="str">
        <f>IFERROR(_xlfn.IFNA(VLOOKUP(Leistungsübersicht!C180,Detaildaten!$F$8:$I$308,4,0)/VLOOKUP(C180,Detaildaten!$F$8:$X$308,19,0)*VLOOKUP(C180,'Leistungsübersicht - WIP'!$Y$6:$AG$305,9,0)*VLOOKUP(IF(SUM($S$18:$S$323)=0,1,SUM($S$18:$S$323)),Faktoren!$B$8:$C$17,2,0)*IF($D$9=Optionen!$N$4,Leistungsübersicht!$D$11/VLOOKUP(Leistungsübersicht!$D$10,Optionen!$W$3:$X$18,2,0),1),""),0)</f>
        <v/>
      </c>
      <c r="H180" s="63"/>
      <c r="I180" s="63"/>
      <c r="J180" t="str">
        <f>IF(Q180&gt;0,CONCATENATE("Bereits im Paket ",E180," enthalten"),IF(AND(D180="Nein",I180="X"),"Paket fälschlicherweise ausgewählt",IF(AND(H180="X",I180="X"),"Paket und Einzeln zeitgleich ausgewählt",IF(IFERROR(VLOOKUP(C180,Detaildaten!F170:U470,16,0),"")="","",VLOOKUP(C180,Detaildaten!F170:U470,16,0)))))</f>
        <v/>
      </c>
      <c r="N180">
        <f t="shared" si="15"/>
        <v>0</v>
      </c>
      <c r="O180" t="str">
        <f t="shared" si="14"/>
        <v/>
      </c>
      <c r="P180">
        <f t="shared" si="16"/>
        <v>0</v>
      </c>
      <c r="Q180">
        <f t="shared" si="17"/>
        <v>0</v>
      </c>
      <c r="R180" t="str">
        <f>IF(O180="","",COUNTIF($O180:$O$326,O180))</f>
        <v/>
      </c>
      <c r="S180">
        <f t="shared" si="18"/>
        <v>0</v>
      </c>
      <c r="T180">
        <f t="shared" si="19"/>
        <v>0</v>
      </c>
      <c r="U180" t="str">
        <f t="array" ref="U180">IFERROR(INDEX($O$18:$O$323,MATCH(1,COUNTIF($U$17:U179,$O$18:$O$323)+($O$18:$O485&lt;&gt;"")*1,0)),"")</f>
        <v/>
      </c>
      <c r="V180" t="str">
        <f t="shared" si="20"/>
        <v/>
      </c>
    </row>
    <row r="181" spans="2:22" x14ac:dyDescent="0.3">
      <c r="B181" t="str">
        <f>IF('Leistungsübersicht - WIP'!X169="","",'Leistungsübersicht - WIP'!X169)</f>
        <v/>
      </c>
      <c r="C181" t="str">
        <f>IF('Leistungsübersicht - WIP'!Y169="","",'Leistungsübersicht - WIP'!Y169)</f>
        <v/>
      </c>
      <c r="D181" t="str">
        <f>IF('Leistungsübersicht - WIP'!Z169="","",'Leistungsübersicht - WIP'!Z169)</f>
        <v/>
      </c>
      <c r="E181" t="str">
        <f>IF('Leistungsübersicht - WIP'!AA169="","",'Leistungsübersicht - WIP'!AA169)</f>
        <v/>
      </c>
      <c r="F181" s="52" t="str">
        <f>IFERROR(_xlfn.IFNA(VLOOKUP(Leistungsübersicht!C181,Detaildaten!$F$8:$I$308,4,0)/VLOOKUP(C181,Detaildaten!$F$8:$X$308,19,0)*VLOOKUP(C181,'Leistungsübersicht - WIP'!$Y$6:$AG$305,9,0)*Faktoren!$C$2*IF($D$9=Optionen!$N$4,Leistungsübersicht!$D$11/VLOOKUP(Leistungsübersicht!$D$10,Optionen!$W$3:$X$18,2,0),1),""),0)</f>
        <v/>
      </c>
      <c r="G181" s="52" t="str">
        <f>IFERROR(_xlfn.IFNA(VLOOKUP(Leistungsübersicht!C181,Detaildaten!$F$8:$I$308,4,0)/VLOOKUP(C181,Detaildaten!$F$8:$X$308,19,0)*VLOOKUP(C181,'Leistungsübersicht - WIP'!$Y$6:$AG$305,9,0)*VLOOKUP(IF(SUM($S$18:$S$323)=0,1,SUM($S$18:$S$323)),Faktoren!$B$8:$C$17,2,0)*IF($D$9=Optionen!$N$4,Leistungsübersicht!$D$11/VLOOKUP(Leistungsübersicht!$D$10,Optionen!$W$3:$X$18,2,0),1),""),0)</f>
        <v/>
      </c>
      <c r="H181" s="63"/>
      <c r="I181" s="63"/>
      <c r="J181" t="str">
        <f>IF(Q181&gt;0,CONCATENATE("Bereits im Paket ",E181," enthalten"),IF(AND(D181="Nein",I181="X"),"Paket fälschlicherweise ausgewählt",IF(AND(H181="X",I181="X"),"Paket und Einzeln zeitgleich ausgewählt",IF(IFERROR(VLOOKUP(C181,Detaildaten!F171:U471,16,0),"")="","",VLOOKUP(C181,Detaildaten!F171:U471,16,0)))))</f>
        <v/>
      </c>
      <c r="N181">
        <f t="shared" si="15"/>
        <v>0</v>
      </c>
      <c r="O181" t="str">
        <f t="shared" si="14"/>
        <v/>
      </c>
      <c r="P181">
        <f t="shared" si="16"/>
        <v>0</v>
      </c>
      <c r="Q181">
        <f t="shared" si="17"/>
        <v>0</v>
      </c>
      <c r="R181" t="str">
        <f>IF(O181="","",COUNTIF($O181:$O$326,O181))</f>
        <v/>
      </c>
      <c r="S181">
        <f t="shared" si="18"/>
        <v>0</v>
      </c>
      <c r="T181">
        <f t="shared" si="19"/>
        <v>0</v>
      </c>
      <c r="U181" t="str">
        <f t="array" ref="U181">IFERROR(INDEX($O$18:$O$323,MATCH(1,COUNTIF($U$17:U180,$O$18:$O$323)+($O$18:$O486&lt;&gt;"")*1,0)),"")</f>
        <v/>
      </c>
      <c r="V181" t="str">
        <f t="shared" si="20"/>
        <v/>
      </c>
    </row>
    <row r="182" spans="2:22" x14ac:dyDescent="0.3">
      <c r="B182" t="str">
        <f>IF('Leistungsübersicht - WIP'!X170="","",'Leistungsübersicht - WIP'!X170)</f>
        <v/>
      </c>
      <c r="C182" t="str">
        <f>IF('Leistungsübersicht - WIP'!Y170="","",'Leistungsübersicht - WIP'!Y170)</f>
        <v/>
      </c>
      <c r="D182" t="str">
        <f>IF('Leistungsübersicht - WIP'!Z170="","",'Leistungsübersicht - WIP'!Z170)</f>
        <v/>
      </c>
      <c r="E182" t="str">
        <f>IF('Leistungsübersicht - WIP'!AA170="","",'Leistungsübersicht - WIP'!AA170)</f>
        <v/>
      </c>
      <c r="F182" s="52" t="str">
        <f>IFERROR(_xlfn.IFNA(VLOOKUP(Leistungsübersicht!C182,Detaildaten!$F$8:$I$308,4,0)/VLOOKUP(C182,Detaildaten!$F$8:$X$308,19,0)*VLOOKUP(C182,'Leistungsübersicht - WIP'!$Y$6:$AG$305,9,0)*Faktoren!$C$2*IF($D$9=Optionen!$N$4,Leistungsübersicht!$D$11/VLOOKUP(Leistungsübersicht!$D$10,Optionen!$W$3:$X$18,2,0),1),""),0)</f>
        <v/>
      </c>
      <c r="G182" s="52" t="str">
        <f>IFERROR(_xlfn.IFNA(VLOOKUP(Leistungsübersicht!C182,Detaildaten!$F$8:$I$308,4,0)/VLOOKUP(C182,Detaildaten!$F$8:$X$308,19,0)*VLOOKUP(C182,'Leistungsübersicht - WIP'!$Y$6:$AG$305,9,0)*VLOOKUP(IF(SUM($S$18:$S$323)=0,1,SUM($S$18:$S$323)),Faktoren!$B$8:$C$17,2,0)*IF($D$9=Optionen!$N$4,Leistungsübersicht!$D$11/VLOOKUP(Leistungsübersicht!$D$10,Optionen!$W$3:$X$18,2,0),1),""),0)</f>
        <v/>
      </c>
      <c r="H182" s="63"/>
      <c r="I182" s="63"/>
      <c r="J182" t="str">
        <f>IF(Q182&gt;0,CONCATENATE("Bereits im Paket ",E182," enthalten"),IF(AND(D182="Nein",I182="X"),"Paket fälschlicherweise ausgewählt",IF(AND(H182="X",I182="X"),"Paket und Einzeln zeitgleich ausgewählt",IF(IFERROR(VLOOKUP(C182,Detaildaten!F172:U472,16,0),"")="","",VLOOKUP(C182,Detaildaten!F172:U472,16,0)))))</f>
        <v/>
      </c>
      <c r="N182">
        <f t="shared" si="15"/>
        <v>0</v>
      </c>
      <c r="O182" t="str">
        <f t="shared" si="14"/>
        <v/>
      </c>
      <c r="P182">
        <f t="shared" si="16"/>
        <v>0</v>
      </c>
      <c r="Q182">
        <f t="shared" si="17"/>
        <v>0</v>
      </c>
      <c r="R182" t="str">
        <f>IF(O182="","",COUNTIF($O182:$O$326,O182))</f>
        <v/>
      </c>
      <c r="S182">
        <f t="shared" si="18"/>
        <v>0</v>
      </c>
      <c r="T182">
        <f t="shared" si="19"/>
        <v>0</v>
      </c>
      <c r="U182" t="str">
        <f t="array" ref="U182">IFERROR(INDEX($O$18:$O$323,MATCH(1,COUNTIF($U$17:U181,$O$18:$O$323)+($O$18:$O487&lt;&gt;"")*1,0)),"")</f>
        <v/>
      </c>
      <c r="V182" t="str">
        <f t="shared" si="20"/>
        <v/>
      </c>
    </row>
    <row r="183" spans="2:22" x14ac:dyDescent="0.3">
      <c r="B183" t="str">
        <f>IF('Leistungsübersicht - WIP'!X171="","",'Leistungsübersicht - WIP'!X171)</f>
        <v/>
      </c>
      <c r="C183" t="str">
        <f>IF('Leistungsübersicht - WIP'!Y171="","",'Leistungsübersicht - WIP'!Y171)</f>
        <v/>
      </c>
      <c r="D183" t="str">
        <f>IF('Leistungsübersicht - WIP'!Z171="","",'Leistungsübersicht - WIP'!Z171)</f>
        <v/>
      </c>
      <c r="E183" t="str">
        <f>IF('Leistungsübersicht - WIP'!AA171="","",'Leistungsübersicht - WIP'!AA171)</f>
        <v/>
      </c>
      <c r="F183" s="52" t="str">
        <f>IFERROR(_xlfn.IFNA(VLOOKUP(Leistungsübersicht!C183,Detaildaten!$F$8:$I$308,4,0)/VLOOKUP(C183,Detaildaten!$F$8:$X$308,19,0)*VLOOKUP(C183,'Leistungsübersicht - WIP'!$Y$6:$AG$305,9,0)*Faktoren!$C$2*IF($D$9=Optionen!$N$4,Leistungsübersicht!$D$11/VLOOKUP(Leistungsübersicht!$D$10,Optionen!$W$3:$X$18,2,0),1),""),0)</f>
        <v/>
      </c>
      <c r="G183" s="52" t="str">
        <f>IFERROR(_xlfn.IFNA(VLOOKUP(Leistungsübersicht!C183,Detaildaten!$F$8:$I$308,4,0)/VLOOKUP(C183,Detaildaten!$F$8:$X$308,19,0)*VLOOKUP(C183,'Leistungsübersicht - WIP'!$Y$6:$AG$305,9,0)*VLOOKUP(IF(SUM($S$18:$S$323)=0,1,SUM($S$18:$S$323)),Faktoren!$B$8:$C$17,2,0)*IF($D$9=Optionen!$N$4,Leistungsübersicht!$D$11/VLOOKUP(Leistungsübersicht!$D$10,Optionen!$W$3:$X$18,2,0),1),""),0)</f>
        <v/>
      </c>
      <c r="H183" s="63"/>
      <c r="I183" s="63"/>
      <c r="J183" t="str">
        <f>IF(Q183&gt;0,CONCATENATE("Bereits im Paket ",E183," enthalten"),IF(AND(D183="Nein",I183="X"),"Paket fälschlicherweise ausgewählt",IF(AND(H183="X",I183="X"),"Paket und Einzeln zeitgleich ausgewählt",IF(IFERROR(VLOOKUP(C183,Detaildaten!F173:U473,16,0),"")="","",VLOOKUP(C183,Detaildaten!F173:U473,16,0)))))</f>
        <v/>
      </c>
      <c r="N183">
        <f t="shared" si="15"/>
        <v>0</v>
      </c>
      <c r="O183" t="str">
        <f t="shared" si="14"/>
        <v/>
      </c>
      <c r="P183">
        <f t="shared" si="16"/>
        <v>0</v>
      </c>
      <c r="Q183">
        <f t="shared" si="17"/>
        <v>0</v>
      </c>
      <c r="R183" t="str">
        <f>IF(O183="","",COUNTIF($O183:$O$326,O183))</f>
        <v/>
      </c>
      <c r="S183">
        <f t="shared" si="18"/>
        <v>0</v>
      </c>
      <c r="T183">
        <f t="shared" si="19"/>
        <v>0</v>
      </c>
      <c r="U183" t="str">
        <f t="array" ref="U183">IFERROR(INDEX($O$18:$O$323,MATCH(1,COUNTIF($U$17:U182,$O$18:$O$323)+($O$18:$O488&lt;&gt;"")*1,0)),"")</f>
        <v/>
      </c>
      <c r="V183" t="str">
        <f t="shared" si="20"/>
        <v/>
      </c>
    </row>
    <row r="184" spans="2:22" x14ac:dyDescent="0.3">
      <c r="B184" t="str">
        <f>IF('Leistungsübersicht - WIP'!X172="","",'Leistungsübersicht - WIP'!X172)</f>
        <v/>
      </c>
      <c r="C184" t="str">
        <f>IF('Leistungsübersicht - WIP'!Y172="","",'Leistungsübersicht - WIP'!Y172)</f>
        <v/>
      </c>
      <c r="D184" t="str">
        <f>IF('Leistungsübersicht - WIP'!Z172="","",'Leistungsübersicht - WIP'!Z172)</f>
        <v/>
      </c>
      <c r="E184" t="str">
        <f>IF('Leistungsübersicht - WIP'!AA172="","",'Leistungsübersicht - WIP'!AA172)</f>
        <v/>
      </c>
      <c r="F184" s="52" t="str">
        <f>IFERROR(_xlfn.IFNA(VLOOKUP(Leistungsübersicht!C184,Detaildaten!$F$8:$I$308,4,0)/VLOOKUP(C184,Detaildaten!$F$8:$X$308,19,0)*VLOOKUP(C184,'Leistungsübersicht - WIP'!$Y$6:$AG$305,9,0)*Faktoren!$C$2*IF($D$9=Optionen!$N$4,Leistungsübersicht!$D$11/VLOOKUP(Leistungsübersicht!$D$10,Optionen!$W$3:$X$18,2,0),1),""),0)</f>
        <v/>
      </c>
      <c r="G184" s="52" t="str">
        <f>IFERROR(_xlfn.IFNA(VLOOKUP(Leistungsübersicht!C184,Detaildaten!$F$8:$I$308,4,0)/VLOOKUP(C184,Detaildaten!$F$8:$X$308,19,0)*VLOOKUP(C184,'Leistungsübersicht - WIP'!$Y$6:$AG$305,9,0)*VLOOKUP(IF(SUM($S$18:$S$323)=0,1,SUM($S$18:$S$323)),Faktoren!$B$8:$C$17,2,0)*IF($D$9=Optionen!$N$4,Leistungsübersicht!$D$11/VLOOKUP(Leistungsübersicht!$D$10,Optionen!$W$3:$X$18,2,0),1),""),0)</f>
        <v/>
      </c>
      <c r="H184" s="63"/>
      <c r="I184" s="63"/>
      <c r="J184" t="str">
        <f>IF(Q184&gt;0,CONCATENATE("Bereits im Paket ",E184," enthalten"),IF(AND(D184="Nein",I184="X"),"Paket fälschlicherweise ausgewählt",IF(AND(H184="X",I184="X"),"Paket und Einzeln zeitgleich ausgewählt",IF(IFERROR(VLOOKUP(C184,Detaildaten!F174:U474,16,0),"")="","",VLOOKUP(C184,Detaildaten!F174:U474,16,0)))))</f>
        <v/>
      </c>
      <c r="N184">
        <f t="shared" si="15"/>
        <v>0</v>
      </c>
      <c r="O184" t="str">
        <f t="shared" si="14"/>
        <v/>
      </c>
      <c r="P184">
        <f t="shared" si="16"/>
        <v>0</v>
      </c>
      <c r="Q184">
        <f t="shared" si="17"/>
        <v>0</v>
      </c>
      <c r="R184" t="str">
        <f>IF(O184="","",COUNTIF($O184:$O$326,O184))</f>
        <v/>
      </c>
      <c r="S184">
        <f t="shared" si="18"/>
        <v>0</v>
      </c>
      <c r="T184">
        <f t="shared" si="19"/>
        <v>0</v>
      </c>
      <c r="U184" t="str">
        <f t="array" ref="U184">IFERROR(INDEX($O$18:$O$323,MATCH(1,COUNTIF($U$17:U183,$O$18:$O$323)+($O$18:$O489&lt;&gt;"")*1,0)),"")</f>
        <v/>
      </c>
      <c r="V184" t="str">
        <f t="shared" si="20"/>
        <v/>
      </c>
    </row>
    <row r="185" spans="2:22" x14ac:dyDescent="0.3">
      <c r="B185" t="str">
        <f>IF('Leistungsübersicht - WIP'!X173="","",'Leistungsübersicht - WIP'!X173)</f>
        <v/>
      </c>
      <c r="C185" t="str">
        <f>IF('Leistungsübersicht - WIP'!Y173="","",'Leistungsübersicht - WIP'!Y173)</f>
        <v/>
      </c>
      <c r="D185" t="str">
        <f>IF('Leistungsübersicht - WIP'!Z173="","",'Leistungsübersicht - WIP'!Z173)</f>
        <v/>
      </c>
      <c r="E185" t="str">
        <f>IF('Leistungsübersicht - WIP'!AA173="","",'Leistungsübersicht - WIP'!AA173)</f>
        <v/>
      </c>
      <c r="F185" s="52" t="str">
        <f>IFERROR(_xlfn.IFNA(VLOOKUP(Leistungsübersicht!C185,Detaildaten!$F$8:$I$308,4,0)/VLOOKUP(C185,Detaildaten!$F$8:$X$308,19,0)*VLOOKUP(C185,'Leistungsübersicht - WIP'!$Y$6:$AG$305,9,0)*Faktoren!$C$2*IF($D$9=Optionen!$N$4,Leistungsübersicht!$D$11/VLOOKUP(Leistungsübersicht!$D$10,Optionen!$W$3:$X$18,2,0),1),""),0)</f>
        <v/>
      </c>
      <c r="G185" s="52" t="str">
        <f>IFERROR(_xlfn.IFNA(VLOOKUP(Leistungsübersicht!C185,Detaildaten!$F$8:$I$308,4,0)/VLOOKUP(C185,Detaildaten!$F$8:$X$308,19,0)*VLOOKUP(C185,'Leistungsübersicht - WIP'!$Y$6:$AG$305,9,0)*VLOOKUP(IF(SUM($S$18:$S$323)=0,1,SUM($S$18:$S$323)),Faktoren!$B$8:$C$17,2,0)*IF($D$9=Optionen!$N$4,Leistungsübersicht!$D$11/VLOOKUP(Leistungsübersicht!$D$10,Optionen!$W$3:$X$18,2,0),1),""),0)</f>
        <v/>
      </c>
      <c r="H185" s="63"/>
      <c r="I185" s="63"/>
      <c r="J185" t="str">
        <f>IF(Q185&gt;0,CONCATENATE("Bereits im Paket ",E185," enthalten"),IF(AND(D185="Nein",I185="X"),"Paket fälschlicherweise ausgewählt",IF(AND(H185="X",I185="X"),"Paket und Einzeln zeitgleich ausgewählt",IF(IFERROR(VLOOKUP(C185,Detaildaten!F175:U475,16,0),"")="","",VLOOKUP(C185,Detaildaten!F175:U475,16,0)))))</f>
        <v/>
      </c>
      <c r="N185">
        <f t="shared" si="15"/>
        <v>0</v>
      </c>
      <c r="O185" t="str">
        <f t="shared" si="14"/>
        <v/>
      </c>
      <c r="P185">
        <f t="shared" si="16"/>
        <v>0</v>
      </c>
      <c r="Q185">
        <f t="shared" si="17"/>
        <v>0</v>
      </c>
      <c r="R185" t="str">
        <f>IF(O185="","",COUNTIF($O185:$O$326,O185))</f>
        <v/>
      </c>
      <c r="S185">
        <f t="shared" si="18"/>
        <v>0</v>
      </c>
      <c r="T185">
        <f t="shared" si="19"/>
        <v>0</v>
      </c>
      <c r="U185" t="str">
        <f t="array" ref="U185">IFERROR(INDEX($O$18:$O$323,MATCH(1,COUNTIF($U$17:U184,$O$18:$O$323)+($O$18:$O490&lt;&gt;"")*1,0)),"")</f>
        <v/>
      </c>
      <c r="V185" t="str">
        <f t="shared" si="20"/>
        <v/>
      </c>
    </row>
    <row r="186" spans="2:22" x14ac:dyDescent="0.3">
      <c r="B186" t="str">
        <f>IF('Leistungsübersicht - WIP'!X174="","",'Leistungsübersicht - WIP'!X174)</f>
        <v/>
      </c>
      <c r="C186" t="str">
        <f>IF('Leistungsübersicht - WIP'!Y174="","",'Leistungsübersicht - WIP'!Y174)</f>
        <v/>
      </c>
      <c r="D186" t="str">
        <f>IF('Leistungsübersicht - WIP'!Z174="","",'Leistungsübersicht - WIP'!Z174)</f>
        <v/>
      </c>
      <c r="E186" t="str">
        <f>IF('Leistungsübersicht - WIP'!AA174="","",'Leistungsübersicht - WIP'!AA174)</f>
        <v/>
      </c>
      <c r="F186" s="52" t="str">
        <f>IFERROR(_xlfn.IFNA(VLOOKUP(Leistungsübersicht!C186,Detaildaten!$F$8:$I$308,4,0)/VLOOKUP(C186,Detaildaten!$F$8:$X$308,19,0)*VLOOKUP(C186,'Leistungsübersicht - WIP'!$Y$6:$AG$305,9,0)*Faktoren!$C$2*IF($D$9=Optionen!$N$4,Leistungsübersicht!$D$11/VLOOKUP(Leistungsübersicht!$D$10,Optionen!$W$3:$X$18,2,0),1),""),0)</f>
        <v/>
      </c>
      <c r="G186" s="52" t="str">
        <f>IFERROR(_xlfn.IFNA(VLOOKUP(Leistungsübersicht!C186,Detaildaten!$F$8:$I$308,4,0)/VLOOKUP(C186,Detaildaten!$F$8:$X$308,19,0)*VLOOKUP(C186,'Leistungsübersicht - WIP'!$Y$6:$AG$305,9,0)*VLOOKUP(IF(SUM($S$18:$S$323)=0,1,SUM($S$18:$S$323)),Faktoren!$B$8:$C$17,2,0)*IF($D$9=Optionen!$N$4,Leistungsübersicht!$D$11/VLOOKUP(Leistungsübersicht!$D$10,Optionen!$W$3:$X$18,2,0),1),""),0)</f>
        <v/>
      </c>
      <c r="H186" s="63"/>
      <c r="I186" s="63"/>
      <c r="J186" t="str">
        <f>IF(Q186&gt;0,CONCATENATE("Bereits im Paket ",E186," enthalten"),IF(AND(D186="Nein",I186="X"),"Paket fälschlicherweise ausgewählt",IF(AND(H186="X",I186="X"),"Paket und Einzeln zeitgleich ausgewählt",IF(IFERROR(VLOOKUP(C186,Detaildaten!F176:U476,16,0),"")="","",VLOOKUP(C186,Detaildaten!F176:U476,16,0)))))</f>
        <v/>
      </c>
      <c r="N186">
        <f t="shared" si="15"/>
        <v>0</v>
      </c>
      <c r="O186" t="str">
        <f t="shared" si="14"/>
        <v/>
      </c>
      <c r="P186">
        <f t="shared" si="16"/>
        <v>0</v>
      </c>
      <c r="Q186">
        <f t="shared" si="17"/>
        <v>0</v>
      </c>
      <c r="R186" t="str">
        <f>IF(O186="","",COUNTIF($O186:$O$326,O186))</f>
        <v/>
      </c>
      <c r="S186">
        <f t="shared" si="18"/>
        <v>0</v>
      </c>
      <c r="T186">
        <f t="shared" si="19"/>
        <v>0</v>
      </c>
      <c r="U186" t="str">
        <f t="array" ref="U186">IFERROR(INDEX($O$18:$O$323,MATCH(1,COUNTIF($U$17:U185,$O$18:$O$323)+($O$18:$O491&lt;&gt;"")*1,0)),"")</f>
        <v/>
      </c>
      <c r="V186" t="str">
        <f t="shared" si="20"/>
        <v/>
      </c>
    </row>
    <row r="187" spans="2:22" x14ac:dyDescent="0.3">
      <c r="B187" t="str">
        <f>IF('Leistungsübersicht - WIP'!X175="","",'Leistungsübersicht - WIP'!X175)</f>
        <v/>
      </c>
      <c r="C187" t="str">
        <f>IF('Leistungsübersicht - WIP'!Y175="","",'Leistungsübersicht - WIP'!Y175)</f>
        <v/>
      </c>
      <c r="D187" t="str">
        <f>IF('Leistungsübersicht - WIP'!Z175="","",'Leistungsübersicht - WIP'!Z175)</f>
        <v/>
      </c>
      <c r="E187" t="str">
        <f>IF('Leistungsübersicht - WIP'!AA175="","",'Leistungsübersicht - WIP'!AA175)</f>
        <v/>
      </c>
      <c r="F187" s="52" t="str">
        <f>IFERROR(_xlfn.IFNA(VLOOKUP(Leistungsübersicht!C187,Detaildaten!$F$8:$I$308,4,0)/VLOOKUP(C187,Detaildaten!$F$8:$X$308,19,0)*VLOOKUP(C187,'Leistungsübersicht - WIP'!$Y$6:$AG$305,9,0)*Faktoren!$C$2*IF($D$9=Optionen!$N$4,Leistungsübersicht!$D$11/VLOOKUP(Leistungsübersicht!$D$10,Optionen!$W$3:$X$18,2,0),1),""),0)</f>
        <v/>
      </c>
      <c r="G187" s="52" t="str">
        <f>IFERROR(_xlfn.IFNA(VLOOKUP(Leistungsübersicht!C187,Detaildaten!$F$8:$I$308,4,0)/VLOOKUP(C187,Detaildaten!$F$8:$X$308,19,0)*VLOOKUP(C187,'Leistungsübersicht - WIP'!$Y$6:$AG$305,9,0)*VLOOKUP(IF(SUM($S$18:$S$323)=0,1,SUM($S$18:$S$323)),Faktoren!$B$8:$C$17,2,0)*IF($D$9=Optionen!$N$4,Leistungsübersicht!$D$11/VLOOKUP(Leistungsübersicht!$D$10,Optionen!$W$3:$X$18,2,0),1),""),0)</f>
        <v/>
      </c>
      <c r="H187" s="63"/>
      <c r="I187" s="63"/>
      <c r="J187" t="str">
        <f>IF(Q187&gt;0,CONCATENATE("Bereits im Paket ",E187," enthalten"),IF(AND(D187="Nein",I187="X"),"Paket fälschlicherweise ausgewählt",IF(AND(H187="X",I187="X"),"Paket und Einzeln zeitgleich ausgewählt",IF(IFERROR(VLOOKUP(C187,Detaildaten!F177:U477,16,0),"")="","",VLOOKUP(C187,Detaildaten!F177:U477,16,0)))))</f>
        <v/>
      </c>
      <c r="N187">
        <f t="shared" si="15"/>
        <v>0</v>
      </c>
      <c r="O187" t="str">
        <f t="shared" si="14"/>
        <v/>
      </c>
      <c r="P187">
        <f t="shared" si="16"/>
        <v>0</v>
      </c>
      <c r="Q187">
        <f t="shared" si="17"/>
        <v>0</v>
      </c>
      <c r="R187" t="str">
        <f>IF(O187="","",COUNTIF($O187:$O$326,O187))</f>
        <v/>
      </c>
      <c r="S187">
        <f t="shared" si="18"/>
        <v>0</v>
      </c>
      <c r="T187">
        <f t="shared" si="19"/>
        <v>0</v>
      </c>
      <c r="U187" t="str">
        <f t="array" ref="U187">IFERROR(INDEX($O$18:$O$323,MATCH(1,COUNTIF($U$17:U186,$O$18:$O$323)+($O$18:$O492&lt;&gt;"")*1,0)),"")</f>
        <v/>
      </c>
      <c r="V187" t="str">
        <f t="shared" si="20"/>
        <v/>
      </c>
    </row>
    <row r="188" spans="2:22" x14ac:dyDescent="0.3">
      <c r="B188" t="str">
        <f>IF('Leistungsübersicht - WIP'!X176="","",'Leistungsübersicht - WIP'!X176)</f>
        <v/>
      </c>
      <c r="C188" t="str">
        <f>IF('Leistungsübersicht - WIP'!Y176="","",'Leistungsübersicht - WIP'!Y176)</f>
        <v/>
      </c>
      <c r="D188" t="str">
        <f>IF('Leistungsübersicht - WIP'!Z176="","",'Leistungsübersicht - WIP'!Z176)</f>
        <v/>
      </c>
      <c r="E188" t="str">
        <f>IF('Leistungsübersicht - WIP'!AA176="","",'Leistungsübersicht - WIP'!AA176)</f>
        <v/>
      </c>
      <c r="F188" s="52" t="str">
        <f>IFERROR(_xlfn.IFNA(VLOOKUP(Leistungsübersicht!C188,Detaildaten!$F$8:$I$308,4,0)/VLOOKUP(C188,Detaildaten!$F$8:$X$308,19,0)*VLOOKUP(C188,'Leistungsübersicht - WIP'!$Y$6:$AG$305,9,0)*Faktoren!$C$2*IF($D$9=Optionen!$N$4,Leistungsübersicht!$D$11/VLOOKUP(Leistungsübersicht!$D$10,Optionen!$W$3:$X$18,2,0),1),""),0)</f>
        <v/>
      </c>
      <c r="G188" s="52" t="str">
        <f>IFERROR(_xlfn.IFNA(VLOOKUP(Leistungsübersicht!C188,Detaildaten!$F$8:$I$308,4,0)/VLOOKUP(C188,Detaildaten!$F$8:$X$308,19,0)*VLOOKUP(C188,'Leistungsübersicht - WIP'!$Y$6:$AG$305,9,0)*VLOOKUP(IF(SUM($S$18:$S$323)=0,1,SUM($S$18:$S$323)),Faktoren!$B$8:$C$17,2,0)*IF($D$9=Optionen!$N$4,Leistungsübersicht!$D$11/VLOOKUP(Leistungsübersicht!$D$10,Optionen!$W$3:$X$18,2,0),1),""),0)</f>
        <v/>
      </c>
      <c r="H188" s="63"/>
      <c r="I188" s="63"/>
      <c r="J188" t="str">
        <f>IF(Q188&gt;0,CONCATENATE("Bereits im Paket ",E188," enthalten"),IF(AND(D188="Nein",I188="X"),"Paket fälschlicherweise ausgewählt",IF(AND(H188="X",I188="X"),"Paket und Einzeln zeitgleich ausgewählt",IF(IFERROR(VLOOKUP(C188,Detaildaten!F178:U478,16,0),"")="","",VLOOKUP(C188,Detaildaten!F178:U478,16,0)))))</f>
        <v/>
      </c>
      <c r="N188">
        <f t="shared" si="15"/>
        <v>0</v>
      </c>
      <c r="O188" t="str">
        <f t="shared" si="14"/>
        <v/>
      </c>
      <c r="P188">
        <f t="shared" si="16"/>
        <v>0</v>
      </c>
      <c r="Q188">
        <f t="shared" si="17"/>
        <v>0</v>
      </c>
      <c r="R188" t="str">
        <f>IF(O188="","",COUNTIF($O188:$O$326,O188))</f>
        <v/>
      </c>
      <c r="S188">
        <f t="shared" si="18"/>
        <v>0</v>
      </c>
      <c r="T188">
        <f t="shared" si="19"/>
        <v>0</v>
      </c>
      <c r="U188" t="str">
        <f t="array" ref="U188">IFERROR(INDEX($O$18:$O$323,MATCH(1,COUNTIF($U$17:U187,$O$18:$O$323)+($O$18:$O493&lt;&gt;"")*1,0)),"")</f>
        <v/>
      </c>
      <c r="V188" t="str">
        <f t="shared" si="20"/>
        <v/>
      </c>
    </row>
    <row r="189" spans="2:22" x14ac:dyDescent="0.3">
      <c r="B189" t="str">
        <f>IF('Leistungsübersicht - WIP'!X177="","",'Leistungsübersicht - WIP'!X177)</f>
        <v/>
      </c>
      <c r="C189" t="str">
        <f>IF('Leistungsübersicht - WIP'!Y177="","",'Leistungsübersicht - WIP'!Y177)</f>
        <v/>
      </c>
      <c r="D189" t="str">
        <f>IF('Leistungsübersicht - WIP'!Z177="","",'Leistungsübersicht - WIP'!Z177)</f>
        <v/>
      </c>
      <c r="E189" t="str">
        <f>IF('Leistungsübersicht - WIP'!AA177="","",'Leistungsübersicht - WIP'!AA177)</f>
        <v/>
      </c>
      <c r="F189" s="52" t="str">
        <f>IFERROR(_xlfn.IFNA(VLOOKUP(Leistungsübersicht!C189,Detaildaten!$F$8:$I$308,4,0)/VLOOKUP(C189,Detaildaten!$F$8:$X$308,19,0)*VLOOKUP(C189,'Leistungsübersicht - WIP'!$Y$6:$AG$305,9,0)*Faktoren!$C$2*IF($D$9=Optionen!$N$4,Leistungsübersicht!$D$11/VLOOKUP(Leistungsübersicht!$D$10,Optionen!$W$3:$X$18,2,0),1),""),0)</f>
        <v/>
      </c>
      <c r="G189" s="52" t="str">
        <f>IFERROR(_xlfn.IFNA(VLOOKUP(Leistungsübersicht!C189,Detaildaten!$F$8:$I$308,4,0)/VLOOKUP(C189,Detaildaten!$F$8:$X$308,19,0)*VLOOKUP(C189,'Leistungsübersicht - WIP'!$Y$6:$AG$305,9,0)*VLOOKUP(IF(SUM($S$18:$S$323)=0,1,SUM($S$18:$S$323)),Faktoren!$B$8:$C$17,2,0)*IF($D$9=Optionen!$N$4,Leistungsübersicht!$D$11/VLOOKUP(Leistungsübersicht!$D$10,Optionen!$W$3:$X$18,2,0),1),""),0)</f>
        <v/>
      </c>
      <c r="H189" s="63"/>
      <c r="I189" s="63"/>
      <c r="J189" t="str">
        <f>IF(Q189&gt;0,CONCATENATE("Bereits im Paket ",E189," enthalten"),IF(AND(D189="Nein",I189="X"),"Paket fälschlicherweise ausgewählt",IF(AND(H189="X",I189="X"),"Paket und Einzeln zeitgleich ausgewählt",IF(IFERROR(VLOOKUP(C189,Detaildaten!F179:U479,16,0),"")="","",VLOOKUP(C189,Detaildaten!F179:U479,16,0)))))</f>
        <v/>
      </c>
      <c r="N189">
        <f t="shared" si="15"/>
        <v>0</v>
      </c>
      <c r="O189" t="str">
        <f t="shared" si="14"/>
        <v/>
      </c>
      <c r="P189">
        <f t="shared" si="16"/>
        <v>0</v>
      </c>
      <c r="Q189">
        <f t="shared" si="17"/>
        <v>0</v>
      </c>
      <c r="R189" t="str">
        <f>IF(O189="","",COUNTIF($O189:$O$326,O189))</f>
        <v/>
      </c>
      <c r="S189">
        <f t="shared" si="18"/>
        <v>0</v>
      </c>
      <c r="T189">
        <f t="shared" si="19"/>
        <v>0</v>
      </c>
      <c r="U189" t="str">
        <f t="array" ref="U189">IFERROR(INDEX($O$18:$O$323,MATCH(1,COUNTIF($U$17:U188,$O$18:$O$323)+($O$18:$O494&lt;&gt;"")*1,0)),"")</f>
        <v/>
      </c>
      <c r="V189" t="str">
        <f t="shared" si="20"/>
        <v/>
      </c>
    </row>
    <row r="190" spans="2:22" x14ac:dyDescent="0.3">
      <c r="B190" t="str">
        <f>IF('Leistungsübersicht - WIP'!X178="","",'Leistungsübersicht - WIP'!X178)</f>
        <v/>
      </c>
      <c r="C190" t="str">
        <f>IF('Leistungsübersicht - WIP'!Y178="","",'Leistungsübersicht - WIP'!Y178)</f>
        <v/>
      </c>
      <c r="D190" t="str">
        <f>IF('Leistungsübersicht - WIP'!Z178="","",'Leistungsübersicht - WIP'!Z178)</f>
        <v/>
      </c>
      <c r="E190" t="str">
        <f>IF('Leistungsübersicht - WIP'!AA178="","",'Leistungsübersicht - WIP'!AA178)</f>
        <v/>
      </c>
      <c r="F190" s="52" t="str">
        <f>IFERROR(_xlfn.IFNA(VLOOKUP(Leistungsübersicht!C190,Detaildaten!$F$8:$I$308,4,0)/VLOOKUP(C190,Detaildaten!$F$8:$X$308,19,0)*VLOOKUP(C190,'Leistungsübersicht - WIP'!$Y$6:$AG$305,9,0)*Faktoren!$C$2*IF($D$9=Optionen!$N$4,Leistungsübersicht!$D$11/VLOOKUP(Leistungsübersicht!$D$10,Optionen!$W$3:$X$18,2,0),1),""),0)</f>
        <v/>
      </c>
      <c r="G190" s="52" t="str">
        <f>IFERROR(_xlfn.IFNA(VLOOKUP(Leistungsübersicht!C190,Detaildaten!$F$8:$I$308,4,0)/VLOOKUP(C190,Detaildaten!$F$8:$X$308,19,0)*VLOOKUP(C190,'Leistungsübersicht - WIP'!$Y$6:$AG$305,9,0)*VLOOKUP(IF(SUM($S$18:$S$323)=0,1,SUM($S$18:$S$323)),Faktoren!$B$8:$C$17,2,0)*IF($D$9=Optionen!$N$4,Leistungsübersicht!$D$11/VLOOKUP(Leistungsübersicht!$D$10,Optionen!$W$3:$X$18,2,0),1),""),0)</f>
        <v/>
      </c>
      <c r="H190" s="63"/>
      <c r="I190" s="63"/>
      <c r="J190" t="str">
        <f>IF(Q190&gt;0,CONCATENATE("Bereits im Paket ",E190," enthalten"),IF(AND(D190="Nein",I190="X"),"Paket fälschlicherweise ausgewählt",IF(AND(H190="X",I190="X"),"Paket und Einzeln zeitgleich ausgewählt",IF(IFERROR(VLOOKUP(C190,Detaildaten!F180:U480,16,0),"")="","",VLOOKUP(C190,Detaildaten!F180:U480,16,0)))))</f>
        <v/>
      </c>
      <c r="N190">
        <f t="shared" si="15"/>
        <v>0</v>
      </c>
      <c r="O190" t="str">
        <f t="shared" si="14"/>
        <v/>
      </c>
      <c r="P190">
        <f t="shared" si="16"/>
        <v>0</v>
      </c>
      <c r="Q190">
        <f t="shared" si="17"/>
        <v>0</v>
      </c>
      <c r="R190" t="str">
        <f>IF(O190="","",COUNTIF($O190:$O$326,O190))</f>
        <v/>
      </c>
      <c r="S190">
        <f t="shared" si="18"/>
        <v>0</v>
      </c>
      <c r="T190">
        <f t="shared" si="19"/>
        <v>0</v>
      </c>
      <c r="U190" t="str">
        <f t="array" ref="U190">IFERROR(INDEX($O$18:$O$323,MATCH(1,COUNTIF($U$17:U189,$O$18:$O$323)+($O$18:$O495&lt;&gt;"")*1,0)),"")</f>
        <v/>
      </c>
      <c r="V190" t="str">
        <f t="shared" si="20"/>
        <v/>
      </c>
    </row>
    <row r="191" spans="2:22" x14ac:dyDescent="0.3">
      <c r="B191" t="str">
        <f>IF('Leistungsübersicht - WIP'!X179="","",'Leistungsübersicht - WIP'!X179)</f>
        <v/>
      </c>
      <c r="C191" t="str">
        <f>IF('Leistungsübersicht - WIP'!Y179="","",'Leistungsübersicht - WIP'!Y179)</f>
        <v/>
      </c>
      <c r="D191" t="str">
        <f>IF('Leistungsübersicht - WIP'!Z179="","",'Leistungsübersicht - WIP'!Z179)</f>
        <v/>
      </c>
      <c r="E191" t="str">
        <f>IF('Leistungsübersicht - WIP'!AA179="","",'Leistungsübersicht - WIP'!AA179)</f>
        <v/>
      </c>
      <c r="F191" s="52" t="str">
        <f>IFERROR(_xlfn.IFNA(VLOOKUP(Leistungsübersicht!C191,Detaildaten!$F$8:$I$308,4,0)/VLOOKUP(C191,Detaildaten!$F$8:$X$308,19,0)*VLOOKUP(C191,'Leistungsübersicht - WIP'!$Y$6:$AG$305,9,0)*Faktoren!$C$2*IF($D$9=Optionen!$N$4,Leistungsübersicht!$D$11/VLOOKUP(Leistungsübersicht!$D$10,Optionen!$W$3:$X$18,2,0),1),""),0)</f>
        <v/>
      </c>
      <c r="G191" s="52" t="str">
        <f>IFERROR(_xlfn.IFNA(VLOOKUP(Leistungsübersicht!C191,Detaildaten!$F$8:$I$308,4,0)/VLOOKUP(C191,Detaildaten!$F$8:$X$308,19,0)*VLOOKUP(C191,'Leistungsübersicht - WIP'!$Y$6:$AG$305,9,0)*VLOOKUP(IF(SUM($S$18:$S$323)=0,1,SUM($S$18:$S$323)),Faktoren!$B$8:$C$17,2,0)*IF($D$9=Optionen!$N$4,Leistungsübersicht!$D$11/VLOOKUP(Leistungsübersicht!$D$10,Optionen!$W$3:$X$18,2,0),1),""),0)</f>
        <v/>
      </c>
      <c r="H191" s="63"/>
      <c r="I191" s="63"/>
      <c r="J191" t="str">
        <f>IF(Q191&gt;0,CONCATENATE("Bereits im Paket ",E191," enthalten"),IF(AND(D191="Nein",I191="X"),"Paket fälschlicherweise ausgewählt",IF(AND(H191="X",I191="X"),"Paket und Einzeln zeitgleich ausgewählt",IF(IFERROR(VLOOKUP(C191,Detaildaten!F181:U481,16,0),"")="","",VLOOKUP(C191,Detaildaten!F181:U481,16,0)))))</f>
        <v/>
      </c>
      <c r="N191">
        <f t="shared" si="15"/>
        <v>0</v>
      </c>
      <c r="O191" t="str">
        <f t="shared" si="14"/>
        <v/>
      </c>
      <c r="P191">
        <f t="shared" si="16"/>
        <v>0</v>
      </c>
      <c r="Q191">
        <f t="shared" si="17"/>
        <v>0</v>
      </c>
      <c r="R191" t="str">
        <f>IF(O191="","",COUNTIF($O191:$O$326,O191))</f>
        <v/>
      </c>
      <c r="S191">
        <f t="shared" si="18"/>
        <v>0</v>
      </c>
      <c r="T191">
        <f t="shared" si="19"/>
        <v>0</v>
      </c>
      <c r="U191" t="str">
        <f t="array" ref="U191">IFERROR(INDEX($O$18:$O$323,MATCH(1,COUNTIF($U$17:U190,$O$18:$O$323)+($O$18:$O496&lt;&gt;"")*1,0)),"")</f>
        <v/>
      </c>
      <c r="V191" t="str">
        <f t="shared" si="20"/>
        <v/>
      </c>
    </row>
    <row r="192" spans="2:22" x14ac:dyDescent="0.3">
      <c r="B192" t="str">
        <f>IF('Leistungsübersicht - WIP'!X180="","",'Leistungsübersicht - WIP'!X180)</f>
        <v/>
      </c>
      <c r="C192" t="str">
        <f>IF('Leistungsübersicht - WIP'!Y180="","",'Leistungsübersicht - WIP'!Y180)</f>
        <v/>
      </c>
      <c r="D192" t="str">
        <f>IF('Leistungsübersicht - WIP'!Z180="","",'Leistungsübersicht - WIP'!Z180)</f>
        <v/>
      </c>
      <c r="E192" t="str">
        <f>IF('Leistungsübersicht - WIP'!AA180="","",'Leistungsübersicht - WIP'!AA180)</f>
        <v/>
      </c>
      <c r="F192" s="52" t="str">
        <f>IFERROR(_xlfn.IFNA(VLOOKUP(Leistungsübersicht!C192,Detaildaten!$F$8:$I$308,4,0)/VLOOKUP(C192,Detaildaten!$F$8:$X$308,19,0)*VLOOKUP(C192,'Leistungsübersicht - WIP'!$Y$6:$AG$305,9,0)*Faktoren!$C$2*IF($D$9=Optionen!$N$4,Leistungsübersicht!$D$11/VLOOKUP(Leistungsübersicht!$D$10,Optionen!$W$3:$X$18,2,0),1),""),0)</f>
        <v/>
      </c>
      <c r="G192" s="52" t="str">
        <f>IFERROR(_xlfn.IFNA(VLOOKUP(Leistungsübersicht!C192,Detaildaten!$F$8:$I$308,4,0)/VLOOKUP(C192,Detaildaten!$F$8:$X$308,19,0)*VLOOKUP(C192,'Leistungsübersicht - WIP'!$Y$6:$AG$305,9,0)*VLOOKUP(IF(SUM($S$18:$S$323)=0,1,SUM($S$18:$S$323)),Faktoren!$B$8:$C$17,2,0)*IF($D$9=Optionen!$N$4,Leistungsübersicht!$D$11/VLOOKUP(Leistungsübersicht!$D$10,Optionen!$W$3:$X$18,2,0),1),""),0)</f>
        <v/>
      </c>
      <c r="H192" s="63"/>
      <c r="I192" s="63"/>
      <c r="J192" t="str">
        <f>IF(Q192&gt;0,CONCATENATE("Bereits im Paket ",E192," enthalten"),IF(AND(D192="Nein",I192="X"),"Paket fälschlicherweise ausgewählt",IF(AND(H192="X",I192="X"),"Paket und Einzeln zeitgleich ausgewählt",IF(IFERROR(VLOOKUP(C192,Detaildaten!F182:U482,16,0),"")="","",VLOOKUP(C192,Detaildaten!F182:U482,16,0)))))</f>
        <v/>
      </c>
      <c r="N192">
        <f t="shared" si="15"/>
        <v>0</v>
      </c>
      <c r="O192" t="str">
        <f t="shared" si="14"/>
        <v/>
      </c>
      <c r="P192">
        <f t="shared" si="16"/>
        <v>0</v>
      </c>
      <c r="Q192">
        <f t="shared" si="17"/>
        <v>0</v>
      </c>
      <c r="R192" t="str">
        <f>IF(O192="","",COUNTIF($O192:$O$326,O192))</f>
        <v/>
      </c>
      <c r="S192">
        <f t="shared" si="18"/>
        <v>0</v>
      </c>
      <c r="T192">
        <f t="shared" si="19"/>
        <v>0</v>
      </c>
      <c r="U192" t="str">
        <f t="array" ref="U192">IFERROR(INDEX($O$18:$O$323,MATCH(1,COUNTIF($U$17:U191,$O$18:$O$323)+($O$18:$O497&lt;&gt;"")*1,0)),"")</f>
        <v/>
      </c>
      <c r="V192" t="str">
        <f t="shared" si="20"/>
        <v/>
      </c>
    </row>
    <row r="193" spans="2:22" x14ac:dyDescent="0.3">
      <c r="B193" t="str">
        <f>IF('Leistungsübersicht - WIP'!X181="","",'Leistungsübersicht - WIP'!X181)</f>
        <v/>
      </c>
      <c r="C193" t="str">
        <f>IF('Leistungsübersicht - WIP'!Y181="","",'Leistungsübersicht - WIP'!Y181)</f>
        <v/>
      </c>
      <c r="D193" t="str">
        <f>IF('Leistungsübersicht - WIP'!Z181="","",'Leistungsübersicht - WIP'!Z181)</f>
        <v/>
      </c>
      <c r="E193" t="str">
        <f>IF('Leistungsübersicht - WIP'!AA181="","",'Leistungsübersicht - WIP'!AA181)</f>
        <v/>
      </c>
      <c r="F193" s="52" t="str">
        <f>IFERROR(_xlfn.IFNA(VLOOKUP(Leistungsübersicht!C193,Detaildaten!$F$8:$I$308,4,0)/VLOOKUP(C193,Detaildaten!$F$8:$X$308,19,0)*VLOOKUP(C193,'Leistungsübersicht - WIP'!$Y$6:$AG$305,9,0)*Faktoren!$C$2*IF($D$9=Optionen!$N$4,Leistungsübersicht!$D$11/VLOOKUP(Leistungsübersicht!$D$10,Optionen!$W$3:$X$18,2,0),1),""),0)</f>
        <v/>
      </c>
      <c r="G193" s="52" t="str">
        <f>IFERROR(_xlfn.IFNA(VLOOKUP(Leistungsübersicht!C193,Detaildaten!$F$8:$I$308,4,0)/VLOOKUP(C193,Detaildaten!$F$8:$X$308,19,0)*VLOOKUP(C193,'Leistungsübersicht - WIP'!$Y$6:$AG$305,9,0)*VLOOKUP(IF(SUM($S$18:$S$323)=0,1,SUM($S$18:$S$323)),Faktoren!$B$8:$C$17,2,0)*IF($D$9=Optionen!$N$4,Leistungsübersicht!$D$11/VLOOKUP(Leistungsübersicht!$D$10,Optionen!$W$3:$X$18,2,0),1),""),0)</f>
        <v/>
      </c>
      <c r="H193" s="63"/>
      <c r="I193" s="63"/>
      <c r="J193" t="str">
        <f>IF(Q193&gt;0,CONCATENATE("Bereits im Paket ",E193," enthalten"),IF(AND(D193="Nein",I193="X"),"Paket fälschlicherweise ausgewählt",IF(AND(H193="X",I193="X"),"Paket und Einzeln zeitgleich ausgewählt",IF(IFERROR(VLOOKUP(C193,Detaildaten!F183:U483,16,0),"")="","",VLOOKUP(C193,Detaildaten!F183:U483,16,0)))))</f>
        <v/>
      </c>
      <c r="N193">
        <f t="shared" si="15"/>
        <v>0</v>
      </c>
      <c r="O193" t="str">
        <f t="shared" si="14"/>
        <v/>
      </c>
      <c r="P193">
        <f t="shared" si="16"/>
        <v>0</v>
      </c>
      <c r="Q193">
        <f t="shared" si="17"/>
        <v>0</v>
      </c>
      <c r="R193" t="str">
        <f>IF(O193="","",COUNTIF($O193:$O$326,O193))</f>
        <v/>
      </c>
      <c r="S193">
        <f t="shared" si="18"/>
        <v>0</v>
      </c>
      <c r="T193">
        <f t="shared" si="19"/>
        <v>0</v>
      </c>
      <c r="U193" t="str">
        <f t="array" ref="U193">IFERROR(INDEX($O$18:$O$323,MATCH(1,COUNTIF($U$17:U192,$O$18:$O$323)+($O$18:$O498&lt;&gt;"")*1,0)),"")</f>
        <v/>
      </c>
      <c r="V193" t="str">
        <f t="shared" si="20"/>
        <v/>
      </c>
    </row>
    <row r="194" spans="2:22" x14ac:dyDescent="0.3">
      <c r="B194" t="str">
        <f>IF('Leistungsübersicht - WIP'!X182="","",'Leistungsübersicht - WIP'!X182)</f>
        <v/>
      </c>
      <c r="C194" t="str">
        <f>IF('Leistungsübersicht - WIP'!Y182="","",'Leistungsübersicht - WIP'!Y182)</f>
        <v/>
      </c>
      <c r="D194" t="str">
        <f>IF('Leistungsübersicht - WIP'!Z182="","",'Leistungsübersicht - WIP'!Z182)</f>
        <v/>
      </c>
      <c r="E194" t="str">
        <f>IF('Leistungsübersicht - WIP'!AA182="","",'Leistungsübersicht - WIP'!AA182)</f>
        <v/>
      </c>
      <c r="F194" s="52" t="str">
        <f>IFERROR(_xlfn.IFNA(VLOOKUP(Leistungsübersicht!C194,Detaildaten!$F$8:$I$308,4,0)/VLOOKUP(C194,Detaildaten!$F$8:$X$308,19,0)*VLOOKUP(C194,'Leistungsübersicht - WIP'!$Y$6:$AG$305,9,0)*Faktoren!$C$2*IF($D$9=Optionen!$N$4,Leistungsübersicht!$D$11/VLOOKUP(Leistungsübersicht!$D$10,Optionen!$W$3:$X$18,2,0),1),""),0)</f>
        <v/>
      </c>
      <c r="G194" s="52" t="str">
        <f>IFERROR(_xlfn.IFNA(VLOOKUP(Leistungsübersicht!C194,Detaildaten!$F$8:$I$308,4,0)/VLOOKUP(C194,Detaildaten!$F$8:$X$308,19,0)*VLOOKUP(C194,'Leistungsübersicht - WIP'!$Y$6:$AG$305,9,0)*VLOOKUP(IF(SUM($S$18:$S$323)=0,1,SUM($S$18:$S$323)),Faktoren!$B$8:$C$17,2,0)*IF($D$9=Optionen!$N$4,Leistungsübersicht!$D$11/VLOOKUP(Leistungsübersicht!$D$10,Optionen!$W$3:$X$18,2,0),1),""),0)</f>
        <v/>
      </c>
      <c r="H194" s="63"/>
      <c r="I194" s="63"/>
      <c r="J194" t="str">
        <f>IF(Q194&gt;0,CONCATENATE("Bereits im Paket ",E194," enthalten"),IF(AND(D194="Nein",I194="X"),"Paket fälschlicherweise ausgewählt",IF(AND(H194="X",I194="X"),"Paket und Einzeln zeitgleich ausgewählt",IF(IFERROR(VLOOKUP(C194,Detaildaten!F184:U484,16,0),"")="","",VLOOKUP(C194,Detaildaten!F184:U484,16,0)))))</f>
        <v/>
      </c>
      <c r="N194">
        <f t="shared" si="15"/>
        <v>0</v>
      </c>
      <c r="O194" t="str">
        <f t="shared" si="14"/>
        <v/>
      </c>
      <c r="P194">
        <f t="shared" si="16"/>
        <v>0</v>
      </c>
      <c r="Q194">
        <f t="shared" si="17"/>
        <v>0</v>
      </c>
      <c r="R194" t="str">
        <f>IF(O194="","",COUNTIF($O194:$O$326,O194))</f>
        <v/>
      </c>
      <c r="S194">
        <f t="shared" si="18"/>
        <v>0</v>
      </c>
      <c r="T194">
        <f t="shared" si="19"/>
        <v>0</v>
      </c>
      <c r="U194" t="str">
        <f t="array" ref="U194">IFERROR(INDEX($O$18:$O$323,MATCH(1,COUNTIF($U$17:U193,$O$18:$O$323)+($O$18:$O499&lt;&gt;"")*1,0)),"")</f>
        <v/>
      </c>
      <c r="V194" t="str">
        <f t="shared" si="20"/>
        <v/>
      </c>
    </row>
    <row r="195" spans="2:22" x14ac:dyDescent="0.3">
      <c r="B195" t="str">
        <f>IF('Leistungsübersicht - WIP'!X183="","",'Leistungsübersicht - WIP'!X183)</f>
        <v/>
      </c>
      <c r="C195" t="str">
        <f>IF('Leistungsübersicht - WIP'!Y183="","",'Leistungsübersicht - WIP'!Y183)</f>
        <v/>
      </c>
      <c r="D195" t="str">
        <f>IF('Leistungsübersicht - WIP'!Z183="","",'Leistungsübersicht - WIP'!Z183)</f>
        <v/>
      </c>
      <c r="E195" t="str">
        <f>IF('Leistungsübersicht - WIP'!AA183="","",'Leistungsübersicht - WIP'!AA183)</f>
        <v/>
      </c>
      <c r="F195" s="52" t="str">
        <f>IFERROR(_xlfn.IFNA(VLOOKUP(Leistungsübersicht!C195,Detaildaten!$F$8:$I$308,4,0)/VLOOKUP(C195,Detaildaten!$F$8:$X$308,19,0)*VLOOKUP(C195,'Leistungsübersicht - WIP'!$Y$6:$AG$305,9,0)*Faktoren!$C$2*IF($D$9=Optionen!$N$4,Leistungsübersicht!$D$11/VLOOKUP(Leistungsübersicht!$D$10,Optionen!$W$3:$X$18,2,0),1),""),0)</f>
        <v/>
      </c>
      <c r="G195" s="52" t="str">
        <f>IFERROR(_xlfn.IFNA(VLOOKUP(Leistungsübersicht!C195,Detaildaten!$F$8:$I$308,4,0)/VLOOKUP(C195,Detaildaten!$F$8:$X$308,19,0)*VLOOKUP(C195,'Leistungsübersicht - WIP'!$Y$6:$AG$305,9,0)*VLOOKUP(IF(SUM($S$18:$S$323)=0,1,SUM($S$18:$S$323)),Faktoren!$B$8:$C$17,2,0)*IF($D$9=Optionen!$N$4,Leistungsübersicht!$D$11/VLOOKUP(Leistungsübersicht!$D$10,Optionen!$W$3:$X$18,2,0),1),""),0)</f>
        <v/>
      </c>
      <c r="H195" s="63"/>
      <c r="I195" s="63"/>
      <c r="J195" t="str">
        <f>IF(Q195&gt;0,CONCATENATE("Bereits im Paket ",E195," enthalten"),IF(AND(D195="Nein",I195="X"),"Paket fälschlicherweise ausgewählt",IF(AND(H195="X",I195="X"),"Paket und Einzeln zeitgleich ausgewählt",IF(IFERROR(VLOOKUP(C195,Detaildaten!F185:U485,16,0),"")="","",VLOOKUP(C195,Detaildaten!F185:U485,16,0)))))</f>
        <v/>
      </c>
      <c r="N195">
        <f t="shared" si="15"/>
        <v>0</v>
      </c>
      <c r="O195" t="str">
        <f t="shared" si="14"/>
        <v/>
      </c>
      <c r="P195">
        <f t="shared" si="16"/>
        <v>0</v>
      </c>
      <c r="Q195">
        <f t="shared" si="17"/>
        <v>0</v>
      </c>
      <c r="R195" t="str">
        <f>IF(O195="","",COUNTIF($O195:$O$326,O195))</f>
        <v/>
      </c>
      <c r="S195">
        <f t="shared" si="18"/>
        <v>0</v>
      </c>
      <c r="T195">
        <f t="shared" si="19"/>
        <v>0</v>
      </c>
      <c r="U195" t="str">
        <f t="array" ref="U195">IFERROR(INDEX($O$18:$O$323,MATCH(1,COUNTIF($U$17:U194,$O$18:$O$323)+($O$18:$O500&lt;&gt;"")*1,0)),"")</f>
        <v/>
      </c>
      <c r="V195" t="str">
        <f t="shared" si="20"/>
        <v/>
      </c>
    </row>
    <row r="196" spans="2:22" x14ac:dyDescent="0.3">
      <c r="B196" t="str">
        <f>IF('Leistungsübersicht - WIP'!X184="","",'Leistungsübersicht - WIP'!X184)</f>
        <v/>
      </c>
      <c r="C196" t="str">
        <f>IF('Leistungsübersicht - WIP'!Y184="","",'Leistungsübersicht - WIP'!Y184)</f>
        <v/>
      </c>
      <c r="D196" t="str">
        <f>IF('Leistungsübersicht - WIP'!Z184="","",'Leistungsübersicht - WIP'!Z184)</f>
        <v/>
      </c>
      <c r="E196" t="str">
        <f>IF('Leistungsübersicht - WIP'!AA184="","",'Leistungsübersicht - WIP'!AA184)</f>
        <v/>
      </c>
      <c r="F196" s="52" t="str">
        <f>IFERROR(_xlfn.IFNA(VLOOKUP(Leistungsübersicht!C196,Detaildaten!$F$8:$I$308,4,0)/VLOOKUP(C196,Detaildaten!$F$8:$X$308,19,0)*VLOOKUP(C196,'Leistungsübersicht - WIP'!$Y$6:$AG$305,9,0)*Faktoren!$C$2*IF($D$9=Optionen!$N$4,Leistungsübersicht!$D$11/VLOOKUP(Leistungsübersicht!$D$10,Optionen!$W$3:$X$18,2,0),1),""),0)</f>
        <v/>
      </c>
      <c r="G196" s="52" t="str">
        <f>IFERROR(_xlfn.IFNA(VLOOKUP(Leistungsübersicht!C196,Detaildaten!$F$8:$I$308,4,0)/VLOOKUP(C196,Detaildaten!$F$8:$X$308,19,0)*VLOOKUP(C196,'Leistungsübersicht - WIP'!$Y$6:$AG$305,9,0)*VLOOKUP(IF(SUM($S$18:$S$323)=0,1,SUM($S$18:$S$323)),Faktoren!$B$8:$C$17,2,0)*IF($D$9=Optionen!$N$4,Leistungsübersicht!$D$11/VLOOKUP(Leistungsübersicht!$D$10,Optionen!$W$3:$X$18,2,0),1),""),0)</f>
        <v/>
      </c>
      <c r="H196" s="63"/>
      <c r="I196" s="63"/>
      <c r="J196" t="str">
        <f>IF(Q196&gt;0,CONCATENATE("Bereits im Paket ",E196," enthalten"),IF(AND(D196="Nein",I196="X"),"Paket fälschlicherweise ausgewählt",IF(AND(H196="X",I196="X"),"Paket und Einzeln zeitgleich ausgewählt",IF(IFERROR(VLOOKUP(C196,Detaildaten!F186:U486,16,0),"")="","",VLOOKUP(C196,Detaildaten!F186:U486,16,0)))))</f>
        <v/>
      </c>
      <c r="N196">
        <f t="shared" si="15"/>
        <v>0</v>
      </c>
      <c r="O196" t="str">
        <f t="shared" si="14"/>
        <v/>
      </c>
      <c r="P196">
        <f t="shared" si="16"/>
        <v>0</v>
      </c>
      <c r="Q196">
        <f t="shared" si="17"/>
        <v>0</v>
      </c>
      <c r="R196" t="str">
        <f>IF(O196="","",COUNTIF($O196:$O$326,O196))</f>
        <v/>
      </c>
      <c r="S196">
        <f t="shared" si="18"/>
        <v>0</v>
      </c>
      <c r="T196">
        <f t="shared" si="19"/>
        <v>0</v>
      </c>
      <c r="U196" t="str">
        <f t="array" ref="U196">IFERROR(INDEX($O$18:$O$323,MATCH(1,COUNTIF($U$17:U195,$O$18:$O$323)+($O$18:$O501&lt;&gt;"")*1,0)),"")</f>
        <v/>
      </c>
      <c r="V196" t="str">
        <f t="shared" si="20"/>
        <v/>
      </c>
    </row>
    <row r="197" spans="2:22" x14ac:dyDescent="0.3">
      <c r="B197" t="str">
        <f>IF('Leistungsübersicht - WIP'!X185="","",'Leistungsübersicht - WIP'!X185)</f>
        <v/>
      </c>
      <c r="C197" t="str">
        <f>IF('Leistungsübersicht - WIP'!Y185="","",'Leistungsübersicht - WIP'!Y185)</f>
        <v/>
      </c>
      <c r="D197" t="str">
        <f>IF('Leistungsübersicht - WIP'!Z185="","",'Leistungsübersicht - WIP'!Z185)</f>
        <v/>
      </c>
      <c r="E197" t="str">
        <f>IF('Leistungsübersicht - WIP'!AA185="","",'Leistungsübersicht - WIP'!AA185)</f>
        <v/>
      </c>
      <c r="F197" s="52" t="str">
        <f>IFERROR(_xlfn.IFNA(VLOOKUP(Leistungsübersicht!C197,Detaildaten!$F$8:$I$308,4,0)/VLOOKUP(C197,Detaildaten!$F$8:$X$308,19,0)*VLOOKUP(C197,'Leistungsübersicht - WIP'!$Y$6:$AG$305,9,0)*Faktoren!$C$2*IF($D$9=Optionen!$N$4,Leistungsübersicht!$D$11/VLOOKUP(Leistungsübersicht!$D$10,Optionen!$W$3:$X$18,2,0),1),""),0)</f>
        <v/>
      </c>
      <c r="G197" s="52" t="str">
        <f>IFERROR(_xlfn.IFNA(VLOOKUP(Leistungsübersicht!C197,Detaildaten!$F$8:$I$308,4,0)/VLOOKUP(C197,Detaildaten!$F$8:$X$308,19,0)*VLOOKUP(C197,'Leistungsübersicht - WIP'!$Y$6:$AG$305,9,0)*VLOOKUP(IF(SUM($S$18:$S$323)=0,1,SUM($S$18:$S$323)),Faktoren!$B$8:$C$17,2,0)*IF($D$9=Optionen!$N$4,Leistungsübersicht!$D$11/VLOOKUP(Leistungsübersicht!$D$10,Optionen!$W$3:$X$18,2,0),1),""),0)</f>
        <v/>
      </c>
      <c r="H197" s="63"/>
      <c r="I197" s="63"/>
      <c r="J197" t="str">
        <f>IF(Q197&gt;0,CONCATENATE("Bereits im Paket ",E197," enthalten"),IF(AND(D197="Nein",I197="X"),"Paket fälschlicherweise ausgewählt",IF(AND(H197="X",I197="X"),"Paket und Einzeln zeitgleich ausgewählt",IF(IFERROR(VLOOKUP(C197,Detaildaten!F187:U487,16,0),"")="","",VLOOKUP(C197,Detaildaten!F187:U487,16,0)))))</f>
        <v/>
      </c>
      <c r="N197">
        <f t="shared" si="15"/>
        <v>0</v>
      </c>
      <c r="O197" t="str">
        <f t="shared" si="14"/>
        <v/>
      </c>
      <c r="P197">
        <f t="shared" si="16"/>
        <v>0</v>
      </c>
      <c r="Q197">
        <f t="shared" si="17"/>
        <v>0</v>
      </c>
      <c r="R197" t="str">
        <f>IF(O197="","",COUNTIF($O197:$O$326,O197))</f>
        <v/>
      </c>
      <c r="S197">
        <f t="shared" si="18"/>
        <v>0</v>
      </c>
      <c r="T197">
        <f t="shared" si="19"/>
        <v>0</v>
      </c>
      <c r="U197" t="str">
        <f t="array" ref="U197">IFERROR(INDEX($O$18:$O$323,MATCH(1,COUNTIF($U$17:U196,$O$18:$O$323)+($O$18:$O502&lt;&gt;"")*1,0)),"")</f>
        <v/>
      </c>
      <c r="V197" t="str">
        <f t="shared" si="20"/>
        <v/>
      </c>
    </row>
    <row r="198" spans="2:22" x14ac:dyDescent="0.3">
      <c r="B198" t="str">
        <f>IF('Leistungsübersicht - WIP'!X186="","",'Leistungsübersicht - WIP'!X186)</f>
        <v/>
      </c>
      <c r="C198" t="str">
        <f>IF('Leistungsübersicht - WIP'!Y186="","",'Leistungsübersicht - WIP'!Y186)</f>
        <v/>
      </c>
      <c r="D198" t="str">
        <f>IF('Leistungsübersicht - WIP'!Z186="","",'Leistungsübersicht - WIP'!Z186)</f>
        <v/>
      </c>
      <c r="E198" t="str">
        <f>IF('Leistungsübersicht - WIP'!AA186="","",'Leistungsübersicht - WIP'!AA186)</f>
        <v/>
      </c>
      <c r="F198" s="52" t="str">
        <f>IFERROR(_xlfn.IFNA(VLOOKUP(Leistungsübersicht!C198,Detaildaten!$F$8:$I$308,4,0)/VLOOKUP(C198,Detaildaten!$F$8:$X$308,19,0)*VLOOKUP(C198,'Leistungsübersicht - WIP'!$Y$6:$AG$305,9,0)*Faktoren!$C$2*IF($D$9=Optionen!$N$4,Leistungsübersicht!$D$11/VLOOKUP(Leistungsübersicht!$D$10,Optionen!$W$3:$X$18,2,0),1),""),0)</f>
        <v/>
      </c>
      <c r="G198" s="52" t="str">
        <f>IFERROR(_xlfn.IFNA(VLOOKUP(Leistungsübersicht!C198,Detaildaten!$F$8:$I$308,4,0)/VLOOKUP(C198,Detaildaten!$F$8:$X$308,19,0)*VLOOKUP(C198,'Leistungsübersicht - WIP'!$Y$6:$AG$305,9,0)*VLOOKUP(IF(SUM($S$18:$S$323)=0,1,SUM($S$18:$S$323)),Faktoren!$B$8:$C$17,2,0)*IF($D$9=Optionen!$N$4,Leistungsübersicht!$D$11/VLOOKUP(Leistungsübersicht!$D$10,Optionen!$W$3:$X$18,2,0),1),""),0)</f>
        <v/>
      </c>
      <c r="H198" s="63"/>
      <c r="I198" s="63"/>
      <c r="J198" t="str">
        <f>IF(Q198&gt;0,CONCATENATE("Bereits im Paket ",E198," enthalten"),IF(AND(D198="Nein",I198="X"),"Paket fälschlicherweise ausgewählt",IF(AND(H198="X",I198="X"),"Paket und Einzeln zeitgleich ausgewählt",IF(IFERROR(VLOOKUP(C198,Detaildaten!F188:U488,16,0),"")="","",VLOOKUP(C198,Detaildaten!F188:U488,16,0)))))</f>
        <v/>
      </c>
      <c r="N198">
        <f t="shared" si="15"/>
        <v>0</v>
      </c>
      <c r="O198" t="str">
        <f t="shared" si="14"/>
        <v/>
      </c>
      <c r="P198">
        <f t="shared" si="16"/>
        <v>0</v>
      </c>
      <c r="Q198">
        <f t="shared" si="17"/>
        <v>0</v>
      </c>
      <c r="R198" t="str">
        <f>IF(O198="","",COUNTIF($O198:$O$326,O198))</f>
        <v/>
      </c>
      <c r="S198">
        <f t="shared" si="18"/>
        <v>0</v>
      </c>
      <c r="T198">
        <f t="shared" si="19"/>
        <v>0</v>
      </c>
      <c r="U198" t="str">
        <f t="array" ref="U198">IFERROR(INDEX($O$18:$O$323,MATCH(1,COUNTIF($U$17:U197,$O$18:$O$323)+($O$18:$O503&lt;&gt;"")*1,0)),"")</f>
        <v/>
      </c>
      <c r="V198" t="str">
        <f t="shared" si="20"/>
        <v/>
      </c>
    </row>
    <row r="199" spans="2:22" x14ac:dyDescent="0.3">
      <c r="B199" t="str">
        <f>IF('Leistungsübersicht - WIP'!X187="","",'Leistungsübersicht - WIP'!X187)</f>
        <v/>
      </c>
      <c r="C199" t="str">
        <f>IF('Leistungsübersicht - WIP'!Y187="","",'Leistungsübersicht - WIP'!Y187)</f>
        <v/>
      </c>
      <c r="D199" t="str">
        <f>IF('Leistungsübersicht - WIP'!Z187="","",'Leistungsübersicht - WIP'!Z187)</f>
        <v/>
      </c>
      <c r="E199" t="str">
        <f>IF('Leistungsübersicht - WIP'!AA187="","",'Leistungsübersicht - WIP'!AA187)</f>
        <v/>
      </c>
      <c r="F199" s="52" t="str">
        <f>IFERROR(_xlfn.IFNA(VLOOKUP(Leistungsübersicht!C199,Detaildaten!$F$8:$I$308,4,0)/VLOOKUP(C199,Detaildaten!$F$8:$X$308,19,0)*VLOOKUP(C199,'Leistungsübersicht - WIP'!$Y$6:$AG$305,9,0)*Faktoren!$C$2*IF($D$9=Optionen!$N$4,Leistungsübersicht!$D$11/VLOOKUP(Leistungsübersicht!$D$10,Optionen!$W$3:$X$18,2,0),1),""),0)</f>
        <v/>
      </c>
      <c r="G199" s="52" t="str">
        <f>IFERROR(_xlfn.IFNA(VLOOKUP(Leistungsübersicht!C199,Detaildaten!$F$8:$I$308,4,0)/VLOOKUP(C199,Detaildaten!$F$8:$X$308,19,0)*VLOOKUP(C199,'Leistungsübersicht - WIP'!$Y$6:$AG$305,9,0)*VLOOKUP(IF(SUM($S$18:$S$323)=0,1,SUM($S$18:$S$323)),Faktoren!$B$8:$C$17,2,0)*IF($D$9=Optionen!$N$4,Leistungsübersicht!$D$11/VLOOKUP(Leistungsübersicht!$D$10,Optionen!$W$3:$X$18,2,0),1),""),0)</f>
        <v/>
      </c>
      <c r="H199" s="63"/>
      <c r="I199" s="63"/>
      <c r="J199" t="str">
        <f>IF(Q199&gt;0,CONCATENATE("Bereits im Paket ",E199," enthalten"),IF(AND(D199="Nein",I199="X"),"Paket fälschlicherweise ausgewählt",IF(AND(H199="X",I199="X"),"Paket und Einzeln zeitgleich ausgewählt",IF(IFERROR(VLOOKUP(C199,Detaildaten!F189:U489,16,0),"")="","",VLOOKUP(C199,Detaildaten!F189:U489,16,0)))))</f>
        <v/>
      </c>
      <c r="N199">
        <f t="shared" si="15"/>
        <v>0</v>
      </c>
      <c r="O199" t="str">
        <f t="shared" si="14"/>
        <v/>
      </c>
      <c r="P199">
        <f t="shared" si="16"/>
        <v>0</v>
      </c>
      <c r="Q199">
        <f t="shared" si="17"/>
        <v>0</v>
      </c>
      <c r="R199" t="str">
        <f>IF(O199="","",COUNTIF($O199:$O$326,O199))</f>
        <v/>
      </c>
      <c r="S199">
        <f t="shared" si="18"/>
        <v>0</v>
      </c>
      <c r="T199">
        <f t="shared" si="19"/>
        <v>0</v>
      </c>
      <c r="U199" t="str">
        <f t="array" ref="U199">IFERROR(INDEX($O$18:$O$323,MATCH(1,COUNTIF($U$17:U198,$O$18:$O$323)+($O$18:$O504&lt;&gt;"")*1,0)),"")</f>
        <v/>
      </c>
      <c r="V199" t="str">
        <f t="shared" si="20"/>
        <v/>
      </c>
    </row>
    <row r="200" spans="2:22" x14ac:dyDescent="0.3">
      <c r="B200" t="str">
        <f>IF('Leistungsübersicht - WIP'!X188="","",'Leistungsübersicht - WIP'!X188)</f>
        <v/>
      </c>
      <c r="C200" t="str">
        <f>IF('Leistungsübersicht - WIP'!Y188="","",'Leistungsübersicht - WIP'!Y188)</f>
        <v/>
      </c>
      <c r="D200" t="str">
        <f>IF('Leistungsübersicht - WIP'!Z188="","",'Leistungsübersicht - WIP'!Z188)</f>
        <v/>
      </c>
      <c r="E200" t="str">
        <f>IF('Leistungsübersicht - WIP'!AA188="","",'Leistungsübersicht - WIP'!AA188)</f>
        <v/>
      </c>
      <c r="F200" s="52" t="str">
        <f>IFERROR(_xlfn.IFNA(VLOOKUP(Leistungsübersicht!C200,Detaildaten!$F$8:$I$308,4,0)/VLOOKUP(C200,Detaildaten!$F$8:$X$308,19,0)*VLOOKUP(C200,'Leistungsübersicht - WIP'!$Y$6:$AG$305,9,0)*Faktoren!$C$2*IF($D$9=Optionen!$N$4,Leistungsübersicht!$D$11/VLOOKUP(Leistungsübersicht!$D$10,Optionen!$W$3:$X$18,2,0),1),""),0)</f>
        <v/>
      </c>
      <c r="G200" s="52" t="str">
        <f>IFERROR(_xlfn.IFNA(VLOOKUP(Leistungsübersicht!C200,Detaildaten!$F$8:$I$308,4,0)/VLOOKUP(C200,Detaildaten!$F$8:$X$308,19,0)*VLOOKUP(C200,'Leistungsübersicht - WIP'!$Y$6:$AG$305,9,0)*VLOOKUP(IF(SUM($S$18:$S$323)=0,1,SUM($S$18:$S$323)),Faktoren!$B$8:$C$17,2,0)*IF($D$9=Optionen!$N$4,Leistungsübersicht!$D$11/VLOOKUP(Leistungsübersicht!$D$10,Optionen!$W$3:$X$18,2,0),1),""),0)</f>
        <v/>
      </c>
      <c r="H200" s="63"/>
      <c r="I200" s="63"/>
      <c r="J200" t="str">
        <f>IF(Q200&gt;0,CONCATENATE("Bereits im Paket ",E200," enthalten"),IF(AND(D200="Nein",I200="X"),"Paket fälschlicherweise ausgewählt",IF(AND(H200="X",I200="X"),"Paket und Einzeln zeitgleich ausgewählt",IF(IFERROR(VLOOKUP(C200,Detaildaten!F190:U490,16,0),"")="","",VLOOKUP(C200,Detaildaten!F190:U490,16,0)))))</f>
        <v/>
      </c>
      <c r="N200">
        <f t="shared" si="15"/>
        <v>0</v>
      </c>
      <c r="O200" t="str">
        <f t="shared" si="14"/>
        <v/>
      </c>
      <c r="P200">
        <f t="shared" si="16"/>
        <v>0</v>
      </c>
      <c r="Q200">
        <f t="shared" si="17"/>
        <v>0</v>
      </c>
      <c r="R200" t="str">
        <f>IF(O200="","",COUNTIF($O200:$O$326,O200))</f>
        <v/>
      </c>
      <c r="S200">
        <f t="shared" si="18"/>
        <v>0</v>
      </c>
      <c r="T200">
        <f t="shared" si="19"/>
        <v>0</v>
      </c>
      <c r="U200" t="str">
        <f t="array" ref="U200">IFERROR(INDEX($O$18:$O$323,MATCH(1,COUNTIF($U$17:U199,$O$18:$O$323)+($O$18:$O505&lt;&gt;"")*1,0)),"")</f>
        <v/>
      </c>
      <c r="V200" t="str">
        <f t="shared" si="20"/>
        <v/>
      </c>
    </row>
    <row r="201" spans="2:22" x14ac:dyDescent="0.3">
      <c r="B201" t="str">
        <f>IF('Leistungsübersicht - WIP'!X189="","",'Leistungsübersicht - WIP'!X189)</f>
        <v/>
      </c>
      <c r="C201" t="str">
        <f>IF('Leistungsübersicht - WIP'!Y189="","",'Leistungsübersicht - WIP'!Y189)</f>
        <v/>
      </c>
      <c r="D201" t="str">
        <f>IF('Leistungsübersicht - WIP'!Z189="","",'Leistungsübersicht - WIP'!Z189)</f>
        <v/>
      </c>
      <c r="E201" t="str">
        <f>IF('Leistungsübersicht - WIP'!AA189="","",'Leistungsübersicht - WIP'!AA189)</f>
        <v/>
      </c>
      <c r="F201" s="52" t="str">
        <f>IFERROR(_xlfn.IFNA(VLOOKUP(Leistungsübersicht!C201,Detaildaten!$F$8:$I$308,4,0)/VLOOKUP(C201,Detaildaten!$F$8:$X$308,19,0)*VLOOKUP(C201,'Leistungsübersicht - WIP'!$Y$6:$AG$305,9,0)*Faktoren!$C$2*IF($D$9=Optionen!$N$4,Leistungsübersicht!$D$11/VLOOKUP(Leistungsübersicht!$D$10,Optionen!$W$3:$X$18,2,0),1),""),0)</f>
        <v/>
      </c>
      <c r="G201" s="52" t="str">
        <f>IFERROR(_xlfn.IFNA(VLOOKUP(Leistungsübersicht!C201,Detaildaten!$F$8:$I$308,4,0)/VLOOKUP(C201,Detaildaten!$F$8:$X$308,19,0)*VLOOKUP(C201,'Leistungsübersicht - WIP'!$Y$6:$AG$305,9,0)*VLOOKUP(IF(SUM($S$18:$S$323)=0,1,SUM($S$18:$S$323)),Faktoren!$B$8:$C$17,2,0)*IF($D$9=Optionen!$N$4,Leistungsübersicht!$D$11/VLOOKUP(Leistungsübersicht!$D$10,Optionen!$W$3:$X$18,2,0),1),""),0)</f>
        <v/>
      </c>
      <c r="H201" s="63"/>
      <c r="I201" s="63"/>
      <c r="J201" t="str">
        <f>IF(Q201&gt;0,CONCATENATE("Bereits im Paket ",E201," enthalten"),IF(AND(D201="Nein",I201="X"),"Paket fälschlicherweise ausgewählt",IF(AND(H201="X",I201="X"),"Paket und Einzeln zeitgleich ausgewählt",IF(IFERROR(VLOOKUP(C201,Detaildaten!F191:U491,16,0),"")="","",VLOOKUP(C201,Detaildaten!F191:U491,16,0)))))</f>
        <v/>
      </c>
      <c r="N201">
        <f t="shared" si="15"/>
        <v>0</v>
      </c>
      <c r="O201" t="str">
        <f t="shared" si="14"/>
        <v/>
      </c>
      <c r="P201">
        <f t="shared" si="16"/>
        <v>0</v>
      </c>
      <c r="Q201">
        <f t="shared" si="17"/>
        <v>0</v>
      </c>
      <c r="R201" t="str">
        <f>IF(O201="","",COUNTIF($O201:$O$326,O201))</f>
        <v/>
      </c>
      <c r="S201">
        <f t="shared" si="18"/>
        <v>0</v>
      </c>
      <c r="T201">
        <f t="shared" si="19"/>
        <v>0</v>
      </c>
      <c r="U201" t="str">
        <f t="array" ref="U201">IFERROR(INDEX($O$18:$O$323,MATCH(1,COUNTIF($U$17:U200,$O$18:$O$323)+($O$18:$O506&lt;&gt;"")*1,0)),"")</f>
        <v/>
      </c>
      <c r="V201" t="str">
        <f t="shared" si="20"/>
        <v/>
      </c>
    </row>
    <row r="202" spans="2:22" x14ac:dyDescent="0.3">
      <c r="B202" t="str">
        <f>IF('Leistungsübersicht - WIP'!X190="","",'Leistungsübersicht - WIP'!X190)</f>
        <v/>
      </c>
      <c r="C202" t="str">
        <f>IF('Leistungsübersicht - WIP'!Y190="","",'Leistungsübersicht - WIP'!Y190)</f>
        <v/>
      </c>
      <c r="D202" t="str">
        <f>IF('Leistungsübersicht - WIP'!Z190="","",'Leistungsübersicht - WIP'!Z190)</f>
        <v/>
      </c>
      <c r="E202" t="str">
        <f>IF('Leistungsübersicht - WIP'!AA190="","",'Leistungsübersicht - WIP'!AA190)</f>
        <v/>
      </c>
      <c r="F202" s="52" t="str">
        <f>IFERROR(_xlfn.IFNA(VLOOKUP(Leistungsübersicht!C202,Detaildaten!$F$8:$I$308,4,0)/VLOOKUP(C202,Detaildaten!$F$8:$X$308,19,0)*VLOOKUP(C202,'Leistungsübersicht - WIP'!$Y$6:$AG$305,9,0)*Faktoren!$C$2*IF($D$9=Optionen!$N$4,Leistungsübersicht!$D$11/VLOOKUP(Leistungsübersicht!$D$10,Optionen!$W$3:$X$18,2,0),1),""),0)</f>
        <v/>
      </c>
      <c r="G202" s="52" t="str">
        <f>IFERROR(_xlfn.IFNA(VLOOKUP(Leistungsübersicht!C202,Detaildaten!$F$8:$I$308,4,0)/VLOOKUP(C202,Detaildaten!$F$8:$X$308,19,0)*VLOOKUP(C202,'Leistungsübersicht - WIP'!$Y$6:$AG$305,9,0)*VLOOKUP(IF(SUM($S$18:$S$323)=0,1,SUM($S$18:$S$323)),Faktoren!$B$8:$C$17,2,0)*IF($D$9=Optionen!$N$4,Leistungsübersicht!$D$11/VLOOKUP(Leistungsübersicht!$D$10,Optionen!$W$3:$X$18,2,0),1),""),0)</f>
        <v/>
      </c>
      <c r="H202" s="63"/>
      <c r="I202" s="63"/>
      <c r="J202" t="str">
        <f>IF(Q202&gt;0,CONCATENATE("Bereits im Paket ",E202," enthalten"),IF(AND(D202="Nein",I202="X"),"Paket fälschlicherweise ausgewählt",IF(AND(H202="X",I202="X"),"Paket und Einzeln zeitgleich ausgewählt",IF(IFERROR(VLOOKUP(C202,Detaildaten!F192:U492,16,0),"")="","",VLOOKUP(C202,Detaildaten!F192:U492,16,0)))))</f>
        <v/>
      </c>
      <c r="N202">
        <f t="shared" si="15"/>
        <v>0</v>
      </c>
      <c r="O202" t="str">
        <f t="shared" si="14"/>
        <v/>
      </c>
      <c r="P202">
        <f t="shared" si="16"/>
        <v>0</v>
      </c>
      <c r="Q202">
        <f t="shared" si="17"/>
        <v>0</v>
      </c>
      <c r="R202" t="str">
        <f>IF(O202="","",COUNTIF($O202:$O$326,O202))</f>
        <v/>
      </c>
      <c r="S202">
        <f t="shared" si="18"/>
        <v>0</v>
      </c>
      <c r="T202">
        <f t="shared" si="19"/>
        <v>0</v>
      </c>
      <c r="U202" t="str">
        <f t="array" ref="U202">IFERROR(INDEX($O$18:$O$323,MATCH(1,COUNTIF($U$17:U201,$O$18:$O$323)+($O$18:$O507&lt;&gt;"")*1,0)),"")</f>
        <v/>
      </c>
      <c r="V202" t="str">
        <f t="shared" si="20"/>
        <v/>
      </c>
    </row>
    <row r="203" spans="2:22" x14ac:dyDescent="0.3">
      <c r="B203" t="str">
        <f>IF('Leistungsübersicht - WIP'!X191="","",'Leistungsübersicht - WIP'!X191)</f>
        <v/>
      </c>
      <c r="C203" t="str">
        <f>IF('Leistungsübersicht - WIP'!Y191="","",'Leistungsübersicht - WIP'!Y191)</f>
        <v/>
      </c>
      <c r="D203" t="str">
        <f>IF('Leistungsübersicht - WIP'!Z191="","",'Leistungsübersicht - WIP'!Z191)</f>
        <v/>
      </c>
      <c r="E203" t="str">
        <f>IF('Leistungsübersicht - WIP'!AA191="","",'Leistungsübersicht - WIP'!AA191)</f>
        <v/>
      </c>
      <c r="F203" s="52" t="str">
        <f>IFERROR(_xlfn.IFNA(VLOOKUP(Leistungsübersicht!C203,Detaildaten!$F$8:$I$308,4,0)/VLOOKUP(C203,Detaildaten!$F$8:$X$308,19,0)*VLOOKUP(C203,'Leistungsübersicht - WIP'!$Y$6:$AG$305,9,0)*Faktoren!$C$2*IF($D$9=Optionen!$N$4,Leistungsübersicht!$D$11/VLOOKUP(Leistungsübersicht!$D$10,Optionen!$W$3:$X$18,2,0),1),""),0)</f>
        <v/>
      </c>
      <c r="G203" s="52" t="str">
        <f>IFERROR(_xlfn.IFNA(VLOOKUP(Leistungsübersicht!C203,Detaildaten!$F$8:$I$308,4,0)/VLOOKUP(C203,Detaildaten!$F$8:$X$308,19,0)*VLOOKUP(C203,'Leistungsübersicht - WIP'!$Y$6:$AG$305,9,0)*VLOOKUP(IF(SUM($S$18:$S$323)=0,1,SUM($S$18:$S$323)),Faktoren!$B$8:$C$17,2,0)*IF($D$9=Optionen!$N$4,Leistungsübersicht!$D$11/VLOOKUP(Leistungsübersicht!$D$10,Optionen!$W$3:$X$18,2,0),1),""),0)</f>
        <v/>
      </c>
      <c r="H203" s="63"/>
      <c r="I203" s="63"/>
      <c r="J203" t="str">
        <f>IF(Q203&gt;0,CONCATENATE("Bereits im Paket ",E203," enthalten"),IF(AND(D203="Nein",I203="X"),"Paket fälschlicherweise ausgewählt",IF(AND(H203="X",I203="X"),"Paket und Einzeln zeitgleich ausgewählt",IF(IFERROR(VLOOKUP(C203,Detaildaten!F193:U493,16,0),"")="","",VLOOKUP(C203,Detaildaten!F193:U493,16,0)))))</f>
        <v/>
      </c>
      <c r="N203">
        <f t="shared" si="15"/>
        <v>0</v>
      </c>
      <c r="O203" t="str">
        <f t="shared" si="14"/>
        <v/>
      </c>
      <c r="P203">
        <f t="shared" si="16"/>
        <v>0</v>
      </c>
      <c r="Q203">
        <f t="shared" si="17"/>
        <v>0</v>
      </c>
      <c r="R203" t="str">
        <f>IF(O203="","",COUNTIF($O203:$O$326,O203))</f>
        <v/>
      </c>
      <c r="S203">
        <f t="shared" si="18"/>
        <v>0</v>
      </c>
      <c r="T203">
        <f t="shared" si="19"/>
        <v>0</v>
      </c>
      <c r="U203" t="str">
        <f t="array" ref="U203">IFERROR(INDEX($O$18:$O$323,MATCH(1,COUNTIF($U$17:U202,$O$18:$O$323)+($O$18:$O508&lt;&gt;"")*1,0)),"")</f>
        <v/>
      </c>
      <c r="V203" t="str">
        <f t="shared" si="20"/>
        <v/>
      </c>
    </row>
    <row r="204" spans="2:22" x14ac:dyDescent="0.3">
      <c r="B204" t="str">
        <f>IF('Leistungsübersicht - WIP'!X192="","",'Leistungsübersicht - WIP'!X192)</f>
        <v/>
      </c>
      <c r="C204" t="str">
        <f>IF('Leistungsübersicht - WIP'!Y192="","",'Leistungsübersicht - WIP'!Y192)</f>
        <v/>
      </c>
      <c r="D204" t="str">
        <f>IF('Leistungsübersicht - WIP'!Z192="","",'Leistungsübersicht - WIP'!Z192)</f>
        <v/>
      </c>
      <c r="E204" t="str">
        <f>IF('Leistungsübersicht - WIP'!AA192="","",'Leistungsübersicht - WIP'!AA192)</f>
        <v/>
      </c>
      <c r="F204" s="52" t="str">
        <f>IFERROR(_xlfn.IFNA(VLOOKUP(Leistungsübersicht!C204,Detaildaten!$F$8:$I$308,4,0)/VLOOKUP(C204,Detaildaten!$F$8:$X$308,19,0)*VLOOKUP(C204,'Leistungsübersicht - WIP'!$Y$6:$AG$305,9,0)*Faktoren!$C$2*IF($D$9=Optionen!$N$4,Leistungsübersicht!$D$11/VLOOKUP(Leistungsübersicht!$D$10,Optionen!$W$3:$X$18,2,0),1),""),0)</f>
        <v/>
      </c>
      <c r="G204" s="52" t="str">
        <f>IFERROR(_xlfn.IFNA(VLOOKUP(Leistungsübersicht!C204,Detaildaten!$F$8:$I$308,4,0)/VLOOKUP(C204,Detaildaten!$F$8:$X$308,19,0)*VLOOKUP(C204,'Leistungsübersicht - WIP'!$Y$6:$AG$305,9,0)*VLOOKUP(IF(SUM($S$18:$S$323)=0,1,SUM($S$18:$S$323)),Faktoren!$B$8:$C$17,2,0)*IF($D$9=Optionen!$N$4,Leistungsübersicht!$D$11/VLOOKUP(Leistungsübersicht!$D$10,Optionen!$W$3:$X$18,2,0),1),""),0)</f>
        <v/>
      </c>
      <c r="H204" s="63"/>
      <c r="I204" s="63"/>
      <c r="J204" t="str">
        <f>IF(Q204&gt;0,CONCATENATE("Bereits im Paket ",E204," enthalten"),IF(AND(D204="Nein",I204="X"),"Paket fälschlicherweise ausgewählt",IF(AND(H204="X",I204="X"),"Paket und Einzeln zeitgleich ausgewählt",IF(IFERROR(VLOOKUP(C204,Detaildaten!F194:U494,16,0),"")="","",VLOOKUP(C204,Detaildaten!F194:U494,16,0)))))</f>
        <v/>
      </c>
      <c r="N204">
        <f t="shared" si="15"/>
        <v>0</v>
      </c>
      <c r="O204" t="str">
        <f t="shared" si="14"/>
        <v/>
      </c>
      <c r="P204">
        <f t="shared" si="16"/>
        <v>0</v>
      </c>
      <c r="Q204">
        <f t="shared" si="17"/>
        <v>0</v>
      </c>
      <c r="R204" t="str">
        <f>IF(O204="","",COUNTIF($O204:$O$326,O204))</f>
        <v/>
      </c>
      <c r="S204">
        <f t="shared" si="18"/>
        <v>0</v>
      </c>
      <c r="T204">
        <f t="shared" si="19"/>
        <v>0</v>
      </c>
      <c r="U204" t="str">
        <f t="array" ref="U204">IFERROR(INDEX($O$18:$O$323,MATCH(1,COUNTIF($U$17:U203,$O$18:$O$323)+($O$18:$O509&lt;&gt;"")*1,0)),"")</f>
        <v/>
      </c>
      <c r="V204" t="str">
        <f t="shared" si="20"/>
        <v/>
      </c>
    </row>
    <row r="205" spans="2:22" x14ac:dyDescent="0.3">
      <c r="B205" t="str">
        <f>IF('Leistungsübersicht - WIP'!X193="","",'Leistungsübersicht - WIP'!X193)</f>
        <v/>
      </c>
      <c r="C205" t="str">
        <f>IF('Leistungsübersicht - WIP'!Y193="","",'Leistungsübersicht - WIP'!Y193)</f>
        <v/>
      </c>
      <c r="D205" t="str">
        <f>IF('Leistungsübersicht - WIP'!Z193="","",'Leistungsübersicht - WIP'!Z193)</f>
        <v/>
      </c>
      <c r="E205" t="str">
        <f>IF('Leistungsübersicht - WIP'!AA193="","",'Leistungsübersicht - WIP'!AA193)</f>
        <v/>
      </c>
      <c r="F205" s="52" t="str">
        <f>IFERROR(_xlfn.IFNA(VLOOKUP(Leistungsübersicht!C205,Detaildaten!$F$8:$I$308,4,0)/VLOOKUP(C205,Detaildaten!$F$8:$X$308,19,0)*VLOOKUP(C205,'Leistungsübersicht - WIP'!$Y$6:$AG$305,9,0)*Faktoren!$C$2*IF($D$9=Optionen!$N$4,Leistungsübersicht!$D$11/VLOOKUP(Leistungsübersicht!$D$10,Optionen!$W$3:$X$18,2,0),1),""),0)</f>
        <v/>
      </c>
      <c r="G205" s="52" t="str">
        <f>IFERROR(_xlfn.IFNA(VLOOKUP(Leistungsübersicht!C205,Detaildaten!$F$8:$I$308,4,0)/VLOOKUP(C205,Detaildaten!$F$8:$X$308,19,0)*VLOOKUP(C205,'Leistungsübersicht - WIP'!$Y$6:$AG$305,9,0)*VLOOKUP(IF(SUM($S$18:$S$323)=0,1,SUM($S$18:$S$323)),Faktoren!$B$8:$C$17,2,0)*IF($D$9=Optionen!$N$4,Leistungsübersicht!$D$11/VLOOKUP(Leistungsübersicht!$D$10,Optionen!$W$3:$X$18,2,0),1),""),0)</f>
        <v/>
      </c>
      <c r="H205" s="63"/>
      <c r="I205" s="63"/>
      <c r="J205" t="str">
        <f>IF(Q205&gt;0,CONCATENATE("Bereits im Paket ",E205," enthalten"),IF(AND(D205="Nein",I205="X"),"Paket fälschlicherweise ausgewählt",IF(AND(H205="X",I205="X"),"Paket und Einzeln zeitgleich ausgewählt",IF(IFERROR(VLOOKUP(C205,Detaildaten!F195:U495,16,0),"")="","",VLOOKUP(C205,Detaildaten!F195:U495,16,0)))))</f>
        <v/>
      </c>
      <c r="N205">
        <f t="shared" si="15"/>
        <v>0</v>
      </c>
      <c r="O205" t="str">
        <f t="shared" si="14"/>
        <v/>
      </c>
      <c r="P205">
        <f t="shared" si="16"/>
        <v>0</v>
      </c>
      <c r="Q205">
        <f t="shared" si="17"/>
        <v>0</v>
      </c>
      <c r="R205" t="str">
        <f>IF(O205="","",COUNTIF($O205:$O$326,O205))</f>
        <v/>
      </c>
      <c r="S205">
        <f t="shared" si="18"/>
        <v>0</v>
      </c>
      <c r="T205">
        <f t="shared" si="19"/>
        <v>0</v>
      </c>
      <c r="U205" t="str">
        <f t="array" ref="U205">IFERROR(INDEX($O$18:$O$323,MATCH(1,COUNTIF($U$17:U204,$O$18:$O$323)+($O$18:$O510&lt;&gt;"")*1,0)),"")</f>
        <v/>
      </c>
      <c r="V205" t="str">
        <f t="shared" si="20"/>
        <v/>
      </c>
    </row>
    <row r="206" spans="2:22" x14ac:dyDescent="0.3">
      <c r="B206" t="str">
        <f>IF('Leistungsübersicht - WIP'!X194="","",'Leistungsübersicht - WIP'!X194)</f>
        <v/>
      </c>
      <c r="C206" t="str">
        <f>IF('Leistungsübersicht - WIP'!Y194="","",'Leistungsübersicht - WIP'!Y194)</f>
        <v/>
      </c>
      <c r="D206" t="str">
        <f>IF('Leistungsübersicht - WIP'!Z194="","",'Leistungsübersicht - WIP'!Z194)</f>
        <v/>
      </c>
      <c r="E206" t="str">
        <f>IF('Leistungsübersicht - WIP'!AA194="","",'Leistungsübersicht - WIP'!AA194)</f>
        <v/>
      </c>
      <c r="F206" s="52" t="str">
        <f>IFERROR(_xlfn.IFNA(VLOOKUP(Leistungsübersicht!C206,Detaildaten!$F$8:$I$308,4,0)/VLOOKUP(C206,Detaildaten!$F$8:$X$308,19,0)*VLOOKUP(C206,'Leistungsübersicht - WIP'!$Y$6:$AG$305,9,0)*Faktoren!$C$2*IF($D$9=Optionen!$N$4,Leistungsübersicht!$D$11/VLOOKUP(Leistungsübersicht!$D$10,Optionen!$W$3:$X$18,2,0),1),""),0)</f>
        <v/>
      </c>
      <c r="G206" s="52" t="str">
        <f>IFERROR(_xlfn.IFNA(VLOOKUP(Leistungsübersicht!C206,Detaildaten!$F$8:$I$308,4,0)/VLOOKUP(C206,Detaildaten!$F$8:$X$308,19,0)*VLOOKUP(C206,'Leistungsübersicht - WIP'!$Y$6:$AG$305,9,0)*VLOOKUP(IF(SUM($S$18:$S$323)=0,1,SUM($S$18:$S$323)),Faktoren!$B$8:$C$17,2,0)*IF($D$9=Optionen!$N$4,Leistungsübersicht!$D$11/VLOOKUP(Leistungsübersicht!$D$10,Optionen!$W$3:$X$18,2,0),1),""),0)</f>
        <v/>
      </c>
      <c r="H206" s="63"/>
      <c r="I206" s="63"/>
      <c r="J206" t="str">
        <f>IF(Q206&gt;0,CONCATENATE("Bereits im Paket ",E206," enthalten"),IF(AND(D206="Nein",I206="X"),"Paket fälschlicherweise ausgewählt",IF(AND(H206="X",I206="X"),"Paket und Einzeln zeitgleich ausgewählt",IF(IFERROR(VLOOKUP(C206,Detaildaten!F196:U496,16,0),"")="","",VLOOKUP(C206,Detaildaten!F196:U496,16,0)))))</f>
        <v/>
      </c>
      <c r="N206">
        <f t="shared" si="15"/>
        <v>0</v>
      </c>
      <c r="O206" t="str">
        <f t="shared" si="14"/>
        <v/>
      </c>
      <c r="P206">
        <f t="shared" si="16"/>
        <v>0</v>
      </c>
      <c r="Q206">
        <f t="shared" si="17"/>
        <v>0</v>
      </c>
      <c r="R206" t="str">
        <f>IF(O206="","",COUNTIF($O206:$O$326,O206))</f>
        <v/>
      </c>
      <c r="S206">
        <f t="shared" si="18"/>
        <v>0</v>
      </c>
      <c r="T206">
        <f t="shared" si="19"/>
        <v>0</v>
      </c>
      <c r="U206" t="str">
        <f t="array" ref="U206">IFERROR(INDEX($O$18:$O$323,MATCH(1,COUNTIF($U$17:U205,$O$18:$O$323)+($O$18:$O511&lt;&gt;"")*1,0)),"")</f>
        <v/>
      </c>
      <c r="V206" t="str">
        <f t="shared" si="20"/>
        <v/>
      </c>
    </row>
    <row r="207" spans="2:22" x14ac:dyDescent="0.3">
      <c r="B207" t="str">
        <f>IF('Leistungsübersicht - WIP'!X195="","",'Leistungsübersicht - WIP'!X195)</f>
        <v/>
      </c>
      <c r="C207" t="str">
        <f>IF('Leistungsübersicht - WIP'!Y195="","",'Leistungsübersicht - WIP'!Y195)</f>
        <v/>
      </c>
      <c r="D207" t="str">
        <f>IF('Leistungsübersicht - WIP'!Z195="","",'Leistungsübersicht - WIP'!Z195)</f>
        <v/>
      </c>
      <c r="E207" t="str">
        <f>IF('Leistungsübersicht - WIP'!AA195="","",'Leistungsübersicht - WIP'!AA195)</f>
        <v/>
      </c>
      <c r="F207" s="52" t="str">
        <f>IFERROR(_xlfn.IFNA(VLOOKUP(Leistungsübersicht!C207,Detaildaten!$F$8:$I$308,4,0)/VLOOKUP(C207,Detaildaten!$F$8:$X$308,19,0)*VLOOKUP(C207,'Leistungsübersicht - WIP'!$Y$6:$AG$305,9,0)*Faktoren!$C$2*IF($D$9=Optionen!$N$4,Leistungsübersicht!$D$11/VLOOKUP(Leistungsübersicht!$D$10,Optionen!$W$3:$X$18,2,0),1),""),0)</f>
        <v/>
      </c>
      <c r="G207" s="52" t="str">
        <f>IFERROR(_xlfn.IFNA(VLOOKUP(Leistungsübersicht!C207,Detaildaten!$F$8:$I$308,4,0)/VLOOKUP(C207,Detaildaten!$F$8:$X$308,19,0)*VLOOKUP(C207,'Leistungsübersicht - WIP'!$Y$6:$AG$305,9,0)*VLOOKUP(IF(SUM($S$18:$S$323)=0,1,SUM($S$18:$S$323)),Faktoren!$B$8:$C$17,2,0)*IF($D$9=Optionen!$N$4,Leistungsübersicht!$D$11/VLOOKUP(Leistungsübersicht!$D$10,Optionen!$W$3:$X$18,2,0),1),""),0)</f>
        <v/>
      </c>
      <c r="H207" s="63"/>
      <c r="I207" s="63"/>
      <c r="J207" t="str">
        <f>IF(Q207&gt;0,CONCATENATE("Bereits im Paket ",E207," enthalten"),IF(AND(D207="Nein",I207="X"),"Paket fälschlicherweise ausgewählt",IF(AND(H207="X",I207="X"),"Paket und Einzeln zeitgleich ausgewählt",IF(IFERROR(VLOOKUP(C207,Detaildaten!F197:U497,16,0),"")="","",VLOOKUP(C207,Detaildaten!F197:U497,16,0)))))</f>
        <v/>
      </c>
      <c r="N207">
        <f t="shared" si="15"/>
        <v>0</v>
      </c>
      <c r="O207" t="str">
        <f t="shared" si="14"/>
        <v/>
      </c>
      <c r="P207">
        <f t="shared" si="16"/>
        <v>0</v>
      </c>
      <c r="Q207">
        <f t="shared" si="17"/>
        <v>0</v>
      </c>
      <c r="R207" t="str">
        <f>IF(O207="","",COUNTIF($O207:$O$326,O207))</f>
        <v/>
      </c>
      <c r="S207">
        <f t="shared" si="18"/>
        <v>0</v>
      </c>
      <c r="T207">
        <f t="shared" si="19"/>
        <v>0</v>
      </c>
      <c r="U207" t="str">
        <f t="array" ref="U207">IFERROR(INDEX($O$18:$O$323,MATCH(1,COUNTIF($U$17:U206,$O$18:$O$323)+($O$18:$O512&lt;&gt;"")*1,0)),"")</f>
        <v/>
      </c>
      <c r="V207" t="str">
        <f t="shared" si="20"/>
        <v/>
      </c>
    </row>
    <row r="208" spans="2:22" x14ac:dyDescent="0.3">
      <c r="B208" t="str">
        <f>IF('Leistungsübersicht - WIP'!X196="","",'Leistungsübersicht - WIP'!X196)</f>
        <v/>
      </c>
      <c r="C208" t="str">
        <f>IF('Leistungsübersicht - WIP'!Y196="","",'Leistungsübersicht - WIP'!Y196)</f>
        <v/>
      </c>
      <c r="D208" t="str">
        <f>IF('Leistungsübersicht - WIP'!Z196="","",'Leistungsübersicht - WIP'!Z196)</f>
        <v/>
      </c>
      <c r="E208" t="str">
        <f>IF('Leistungsübersicht - WIP'!AA196="","",'Leistungsübersicht - WIP'!AA196)</f>
        <v/>
      </c>
      <c r="F208" s="52" t="str">
        <f>IFERROR(_xlfn.IFNA(VLOOKUP(Leistungsübersicht!C208,Detaildaten!$F$8:$I$308,4,0)/VLOOKUP(C208,Detaildaten!$F$8:$X$308,19,0)*VLOOKUP(C208,'Leistungsübersicht - WIP'!$Y$6:$AG$305,9,0)*Faktoren!$C$2*IF($D$9=Optionen!$N$4,Leistungsübersicht!$D$11/VLOOKUP(Leistungsübersicht!$D$10,Optionen!$W$3:$X$18,2,0),1),""),0)</f>
        <v/>
      </c>
      <c r="G208" s="52" t="str">
        <f>IFERROR(_xlfn.IFNA(VLOOKUP(Leistungsübersicht!C208,Detaildaten!$F$8:$I$308,4,0)/VLOOKUP(C208,Detaildaten!$F$8:$X$308,19,0)*VLOOKUP(C208,'Leistungsübersicht - WIP'!$Y$6:$AG$305,9,0)*VLOOKUP(IF(SUM($S$18:$S$323)=0,1,SUM($S$18:$S$323)),Faktoren!$B$8:$C$17,2,0)*IF($D$9=Optionen!$N$4,Leistungsübersicht!$D$11/VLOOKUP(Leistungsübersicht!$D$10,Optionen!$W$3:$X$18,2,0),1),""),0)</f>
        <v/>
      </c>
      <c r="H208" s="63"/>
      <c r="I208" s="63"/>
      <c r="J208" t="str">
        <f>IF(Q208&gt;0,CONCATENATE("Bereits im Paket ",E208," enthalten"),IF(AND(D208="Nein",I208="X"),"Paket fälschlicherweise ausgewählt",IF(AND(H208="X",I208="X"),"Paket und Einzeln zeitgleich ausgewählt",IF(IFERROR(VLOOKUP(C208,Detaildaten!F198:U498,16,0),"")="","",VLOOKUP(C208,Detaildaten!F198:U498,16,0)))))</f>
        <v/>
      </c>
      <c r="N208">
        <f t="shared" si="15"/>
        <v>0</v>
      </c>
      <c r="O208" t="str">
        <f t="shared" si="14"/>
        <v/>
      </c>
      <c r="P208">
        <f t="shared" si="16"/>
        <v>0</v>
      </c>
      <c r="Q208">
        <f t="shared" si="17"/>
        <v>0</v>
      </c>
      <c r="R208" t="str">
        <f>IF(O208="","",COUNTIF($O208:$O$326,O208))</f>
        <v/>
      </c>
      <c r="S208">
        <f t="shared" si="18"/>
        <v>0</v>
      </c>
      <c r="T208">
        <f t="shared" si="19"/>
        <v>0</v>
      </c>
      <c r="U208" t="str">
        <f t="array" ref="U208">IFERROR(INDEX($O$18:$O$323,MATCH(1,COUNTIF($U$17:U207,$O$18:$O$323)+($O$18:$O513&lt;&gt;"")*1,0)),"")</f>
        <v/>
      </c>
      <c r="V208" t="str">
        <f t="shared" si="20"/>
        <v/>
      </c>
    </row>
    <row r="209" spans="2:22" x14ac:dyDescent="0.3">
      <c r="B209" t="str">
        <f>IF('Leistungsübersicht - WIP'!X197="","",'Leistungsübersicht - WIP'!X197)</f>
        <v/>
      </c>
      <c r="C209" t="str">
        <f>IF('Leistungsübersicht - WIP'!Y197="","",'Leistungsübersicht - WIP'!Y197)</f>
        <v/>
      </c>
      <c r="D209" t="str">
        <f>IF('Leistungsübersicht - WIP'!Z197="","",'Leistungsübersicht - WIP'!Z197)</f>
        <v/>
      </c>
      <c r="E209" t="str">
        <f>IF('Leistungsübersicht - WIP'!AA197="","",'Leistungsübersicht - WIP'!AA197)</f>
        <v/>
      </c>
      <c r="F209" s="52" t="str">
        <f>IFERROR(_xlfn.IFNA(VLOOKUP(Leistungsübersicht!C209,Detaildaten!$F$8:$I$308,4,0)/VLOOKUP(C209,Detaildaten!$F$8:$X$308,19,0)*VLOOKUP(C209,'Leistungsübersicht - WIP'!$Y$6:$AG$305,9,0)*Faktoren!$C$2*IF($D$9=Optionen!$N$4,Leistungsübersicht!$D$11/VLOOKUP(Leistungsübersicht!$D$10,Optionen!$W$3:$X$18,2,0),1),""),0)</f>
        <v/>
      </c>
      <c r="G209" s="52" t="str">
        <f>IFERROR(_xlfn.IFNA(VLOOKUP(Leistungsübersicht!C209,Detaildaten!$F$8:$I$308,4,0)/VLOOKUP(C209,Detaildaten!$F$8:$X$308,19,0)*VLOOKUP(C209,'Leistungsübersicht - WIP'!$Y$6:$AG$305,9,0)*VLOOKUP(IF(SUM($S$18:$S$323)=0,1,SUM($S$18:$S$323)),Faktoren!$B$8:$C$17,2,0)*IF($D$9=Optionen!$N$4,Leistungsübersicht!$D$11/VLOOKUP(Leistungsübersicht!$D$10,Optionen!$W$3:$X$18,2,0),1),""),0)</f>
        <v/>
      </c>
      <c r="H209" s="63"/>
      <c r="I209" s="63"/>
      <c r="J209" t="str">
        <f>IF(Q209&gt;0,CONCATENATE("Bereits im Paket ",E209," enthalten"),IF(AND(D209="Nein",I209="X"),"Paket fälschlicherweise ausgewählt",IF(AND(H209="X",I209="X"),"Paket und Einzeln zeitgleich ausgewählt",IF(IFERROR(VLOOKUP(C209,Detaildaten!F199:U499,16,0),"")="","",VLOOKUP(C209,Detaildaten!F199:U499,16,0)))))</f>
        <v/>
      </c>
      <c r="N209">
        <f t="shared" si="15"/>
        <v>0</v>
      </c>
      <c r="O209" t="str">
        <f t="shared" si="14"/>
        <v/>
      </c>
      <c r="P209">
        <f t="shared" si="16"/>
        <v>0</v>
      </c>
      <c r="Q209">
        <f t="shared" si="17"/>
        <v>0</v>
      </c>
      <c r="R209" t="str">
        <f>IF(O209="","",COUNTIF($O209:$O$326,O209))</f>
        <v/>
      </c>
      <c r="S209">
        <f t="shared" si="18"/>
        <v>0</v>
      </c>
      <c r="T209">
        <f t="shared" si="19"/>
        <v>0</v>
      </c>
      <c r="U209" t="str">
        <f t="array" ref="U209">IFERROR(INDEX($O$18:$O$323,MATCH(1,COUNTIF($U$17:U208,$O$18:$O$323)+($O$18:$O514&lt;&gt;"")*1,0)),"")</f>
        <v/>
      </c>
      <c r="V209" t="str">
        <f t="shared" si="20"/>
        <v/>
      </c>
    </row>
    <row r="210" spans="2:22" x14ac:dyDescent="0.3">
      <c r="B210" t="str">
        <f>IF('Leistungsübersicht - WIP'!X198="","",'Leistungsübersicht - WIP'!X198)</f>
        <v/>
      </c>
      <c r="C210" t="str">
        <f>IF('Leistungsübersicht - WIP'!Y198="","",'Leistungsübersicht - WIP'!Y198)</f>
        <v/>
      </c>
      <c r="D210" t="str">
        <f>IF('Leistungsübersicht - WIP'!Z198="","",'Leistungsübersicht - WIP'!Z198)</f>
        <v/>
      </c>
      <c r="E210" t="str">
        <f>IF('Leistungsübersicht - WIP'!AA198="","",'Leistungsübersicht - WIP'!AA198)</f>
        <v/>
      </c>
      <c r="F210" s="52" t="str">
        <f>IFERROR(_xlfn.IFNA(VLOOKUP(Leistungsübersicht!C210,Detaildaten!$F$8:$I$308,4,0)/VLOOKUP(C210,Detaildaten!$F$8:$X$308,19,0)*VLOOKUP(C210,'Leistungsübersicht - WIP'!$Y$6:$AG$305,9,0)*Faktoren!$C$2*IF($D$9=Optionen!$N$4,Leistungsübersicht!$D$11/VLOOKUP(Leistungsübersicht!$D$10,Optionen!$W$3:$X$18,2,0),1),""),0)</f>
        <v/>
      </c>
      <c r="G210" s="52" t="str">
        <f>IFERROR(_xlfn.IFNA(VLOOKUP(Leistungsübersicht!C210,Detaildaten!$F$8:$I$308,4,0)/VLOOKUP(C210,Detaildaten!$F$8:$X$308,19,0)*VLOOKUP(C210,'Leistungsübersicht - WIP'!$Y$6:$AG$305,9,0)*VLOOKUP(IF(SUM($S$18:$S$323)=0,1,SUM($S$18:$S$323)),Faktoren!$B$8:$C$17,2,0)*IF($D$9=Optionen!$N$4,Leistungsübersicht!$D$11/VLOOKUP(Leistungsübersicht!$D$10,Optionen!$W$3:$X$18,2,0),1),""),0)</f>
        <v/>
      </c>
      <c r="H210" s="63"/>
      <c r="I210" s="63"/>
      <c r="J210" t="str">
        <f>IF(Q210&gt;0,CONCATENATE("Bereits im Paket ",E210," enthalten"),IF(AND(D210="Nein",I210="X"),"Paket fälschlicherweise ausgewählt",IF(AND(H210="X",I210="X"),"Paket und Einzeln zeitgleich ausgewählt",IF(IFERROR(VLOOKUP(C210,Detaildaten!F200:U500,16,0),"")="","",VLOOKUP(C210,Detaildaten!F200:U500,16,0)))))</f>
        <v/>
      </c>
      <c r="N210">
        <f t="shared" si="15"/>
        <v>0</v>
      </c>
      <c r="O210" t="str">
        <f t="shared" ref="O210:O273" si="21">IF(N210=1,E210,"")</f>
        <v/>
      </c>
      <c r="P210">
        <f t="shared" si="16"/>
        <v>0</v>
      </c>
      <c r="Q210">
        <f t="shared" si="17"/>
        <v>0</v>
      </c>
      <c r="R210" t="str">
        <f>IF(O210="","",COUNTIF($O210:$O$326,O210))</f>
        <v/>
      </c>
      <c r="S210">
        <f t="shared" si="18"/>
        <v>0</v>
      </c>
      <c r="T210">
        <f t="shared" si="19"/>
        <v>0</v>
      </c>
      <c r="U210" t="str">
        <f t="array" ref="U210">IFERROR(INDEX($O$18:$O$323,MATCH(1,COUNTIF($U$17:U209,$O$18:$O$323)+($O$18:$O515&lt;&gt;"")*1,0)),"")</f>
        <v/>
      </c>
      <c r="V210" t="str">
        <f t="shared" si="20"/>
        <v/>
      </c>
    </row>
    <row r="211" spans="2:22" x14ac:dyDescent="0.3">
      <c r="B211" t="str">
        <f>IF('Leistungsübersicht - WIP'!X199="","",'Leistungsübersicht - WIP'!X199)</f>
        <v/>
      </c>
      <c r="C211" t="str">
        <f>IF('Leistungsübersicht - WIP'!Y199="","",'Leistungsübersicht - WIP'!Y199)</f>
        <v/>
      </c>
      <c r="D211" t="str">
        <f>IF('Leistungsübersicht - WIP'!Z199="","",'Leistungsübersicht - WIP'!Z199)</f>
        <v/>
      </c>
      <c r="E211" t="str">
        <f>IF('Leistungsübersicht - WIP'!AA199="","",'Leistungsübersicht - WIP'!AA199)</f>
        <v/>
      </c>
      <c r="F211" s="52" t="str">
        <f>IFERROR(_xlfn.IFNA(VLOOKUP(Leistungsübersicht!C211,Detaildaten!$F$8:$I$308,4,0)/VLOOKUP(C211,Detaildaten!$F$8:$X$308,19,0)*VLOOKUP(C211,'Leistungsübersicht - WIP'!$Y$6:$AG$305,9,0)*Faktoren!$C$2*IF($D$9=Optionen!$N$4,Leistungsübersicht!$D$11/VLOOKUP(Leistungsübersicht!$D$10,Optionen!$W$3:$X$18,2,0),1),""),0)</f>
        <v/>
      </c>
      <c r="G211" s="52" t="str">
        <f>IFERROR(_xlfn.IFNA(VLOOKUP(Leistungsübersicht!C211,Detaildaten!$F$8:$I$308,4,0)/VLOOKUP(C211,Detaildaten!$F$8:$X$308,19,0)*VLOOKUP(C211,'Leistungsübersicht - WIP'!$Y$6:$AG$305,9,0)*VLOOKUP(IF(SUM($S$18:$S$323)=0,1,SUM($S$18:$S$323)),Faktoren!$B$8:$C$17,2,0)*IF($D$9=Optionen!$N$4,Leistungsübersicht!$D$11/VLOOKUP(Leistungsübersicht!$D$10,Optionen!$W$3:$X$18,2,0),1),""),0)</f>
        <v/>
      </c>
      <c r="H211" s="63"/>
      <c r="I211" s="63"/>
      <c r="J211" t="str">
        <f>IF(Q211&gt;0,CONCATENATE("Bereits im Paket ",E211," enthalten"),IF(AND(D211="Nein",I211="X"),"Paket fälschlicherweise ausgewählt",IF(AND(H211="X",I211="X"),"Paket und Einzeln zeitgleich ausgewählt",IF(IFERROR(VLOOKUP(C211,Detaildaten!F201:U501,16,0),"")="","",VLOOKUP(C211,Detaildaten!F201:U501,16,0)))))</f>
        <v/>
      </c>
      <c r="N211">
        <f t="shared" ref="N211:N274" si="22">IF(I211="X",1,0)</f>
        <v>0</v>
      </c>
      <c r="O211" t="str">
        <f t="shared" si="21"/>
        <v/>
      </c>
      <c r="P211">
        <f t="shared" ref="P211:P274" si="23">IF(C211="",0,IF(D211="Nein",0,IF(COUNTIF($O$18:$O$323,E211)&gt;0,1,0)))</f>
        <v>0</v>
      </c>
      <c r="Q211">
        <f t="shared" ref="Q211:Q274" si="24">P211-N211</f>
        <v>0</v>
      </c>
      <c r="R211" t="str">
        <f>IF(O211="","",COUNTIF($O211:$O$326,O211))</f>
        <v/>
      </c>
      <c r="S211">
        <f t="shared" ref="S211:S274" si="25">IF(AND(O211=E211,R211&lt;2),1,0)</f>
        <v>0</v>
      </c>
      <c r="T211">
        <f t="shared" ref="T211:T274" si="26">IF(D211="Nein",IF(H211="X",1,0),IF(I211="X",1,IF(H211="X",1,0)))</f>
        <v>0</v>
      </c>
      <c r="U211" t="str">
        <f t="array" ref="U211">IFERROR(INDEX($O$18:$O$323,MATCH(1,COUNTIF($U$17:U210,$O$18:$O$323)+($O$18:$O516&lt;&gt;"")*1,0)),"")</f>
        <v/>
      </c>
      <c r="V211" t="str">
        <f t="shared" ref="V211:V274" si="27">IF(U211="","",COUNTIF($E$18:$E$323,U211))</f>
        <v/>
      </c>
    </row>
    <row r="212" spans="2:22" x14ac:dyDescent="0.3">
      <c r="B212" t="str">
        <f>IF('Leistungsübersicht - WIP'!X200="","",'Leistungsübersicht - WIP'!X200)</f>
        <v/>
      </c>
      <c r="C212" t="str">
        <f>IF('Leistungsübersicht - WIP'!Y200="","",'Leistungsübersicht - WIP'!Y200)</f>
        <v/>
      </c>
      <c r="D212" t="str">
        <f>IF('Leistungsübersicht - WIP'!Z200="","",'Leistungsübersicht - WIP'!Z200)</f>
        <v/>
      </c>
      <c r="E212" t="str">
        <f>IF('Leistungsübersicht - WIP'!AA200="","",'Leistungsübersicht - WIP'!AA200)</f>
        <v/>
      </c>
      <c r="F212" s="52" t="str">
        <f>IFERROR(_xlfn.IFNA(VLOOKUP(Leistungsübersicht!C212,Detaildaten!$F$8:$I$308,4,0)/VLOOKUP(C212,Detaildaten!$F$8:$X$308,19,0)*VLOOKUP(C212,'Leistungsübersicht - WIP'!$Y$6:$AG$305,9,0)*Faktoren!$C$2*IF($D$9=Optionen!$N$4,Leistungsübersicht!$D$11/VLOOKUP(Leistungsübersicht!$D$10,Optionen!$W$3:$X$18,2,0),1),""),0)</f>
        <v/>
      </c>
      <c r="G212" s="52" t="str">
        <f>IFERROR(_xlfn.IFNA(VLOOKUP(Leistungsübersicht!C212,Detaildaten!$F$8:$I$308,4,0)/VLOOKUP(C212,Detaildaten!$F$8:$X$308,19,0)*VLOOKUP(C212,'Leistungsübersicht - WIP'!$Y$6:$AG$305,9,0)*VLOOKUP(IF(SUM($S$18:$S$323)=0,1,SUM($S$18:$S$323)),Faktoren!$B$8:$C$17,2,0)*IF($D$9=Optionen!$N$4,Leistungsübersicht!$D$11/VLOOKUP(Leistungsübersicht!$D$10,Optionen!$W$3:$X$18,2,0),1),""),0)</f>
        <v/>
      </c>
      <c r="H212" s="63"/>
      <c r="I212" s="63"/>
      <c r="J212" t="str">
        <f>IF(Q212&gt;0,CONCATENATE("Bereits im Paket ",E212," enthalten"),IF(AND(D212="Nein",I212="X"),"Paket fälschlicherweise ausgewählt",IF(AND(H212="X",I212="X"),"Paket und Einzeln zeitgleich ausgewählt",IF(IFERROR(VLOOKUP(C212,Detaildaten!F202:U502,16,0),"")="","",VLOOKUP(C212,Detaildaten!F202:U502,16,0)))))</f>
        <v/>
      </c>
      <c r="N212">
        <f t="shared" si="22"/>
        <v>0</v>
      </c>
      <c r="O212" t="str">
        <f t="shared" si="21"/>
        <v/>
      </c>
      <c r="P212">
        <f t="shared" si="23"/>
        <v>0</v>
      </c>
      <c r="Q212">
        <f t="shared" si="24"/>
        <v>0</v>
      </c>
      <c r="R212" t="str">
        <f>IF(O212="","",COUNTIF($O212:$O$326,O212))</f>
        <v/>
      </c>
      <c r="S212">
        <f t="shared" si="25"/>
        <v>0</v>
      </c>
      <c r="T212">
        <f t="shared" si="26"/>
        <v>0</v>
      </c>
      <c r="U212" t="str">
        <f t="array" ref="U212">IFERROR(INDEX($O$18:$O$323,MATCH(1,COUNTIF($U$17:U211,$O$18:$O$323)+($O$18:$O517&lt;&gt;"")*1,0)),"")</f>
        <v/>
      </c>
      <c r="V212" t="str">
        <f t="shared" si="27"/>
        <v/>
      </c>
    </row>
    <row r="213" spans="2:22" x14ac:dyDescent="0.3">
      <c r="B213" t="str">
        <f>IF('Leistungsübersicht - WIP'!X201="","",'Leistungsübersicht - WIP'!X201)</f>
        <v/>
      </c>
      <c r="C213" t="str">
        <f>IF('Leistungsübersicht - WIP'!Y201="","",'Leistungsübersicht - WIP'!Y201)</f>
        <v/>
      </c>
      <c r="D213" t="str">
        <f>IF('Leistungsübersicht - WIP'!Z201="","",'Leistungsübersicht - WIP'!Z201)</f>
        <v/>
      </c>
      <c r="E213" t="str">
        <f>IF('Leistungsübersicht - WIP'!AA201="","",'Leistungsübersicht - WIP'!AA201)</f>
        <v/>
      </c>
      <c r="F213" s="52" t="str">
        <f>IFERROR(_xlfn.IFNA(VLOOKUP(Leistungsübersicht!C213,Detaildaten!$F$8:$I$308,4,0)/VLOOKUP(C213,Detaildaten!$F$8:$X$308,19,0)*VLOOKUP(C213,'Leistungsübersicht - WIP'!$Y$6:$AG$305,9,0)*Faktoren!$C$2*IF($D$9=Optionen!$N$4,Leistungsübersicht!$D$11/VLOOKUP(Leistungsübersicht!$D$10,Optionen!$W$3:$X$18,2,0),1),""),0)</f>
        <v/>
      </c>
      <c r="G213" s="52" t="str">
        <f>IFERROR(_xlfn.IFNA(VLOOKUP(Leistungsübersicht!C213,Detaildaten!$F$8:$I$308,4,0)/VLOOKUP(C213,Detaildaten!$F$8:$X$308,19,0)*VLOOKUP(C213,'Leistungsübersicht - WIP'!$Y$6:$AG$305,9,0)*VLOOKUP(IF(SUM($S$18:$S$323)=0,1,SUM($S$18:$S$323)),Faktoren!$B$8:$C$17,2,0)*IF($D$9=Optionen!$N$4,Leistungsübersicht!$D$11/VLOOKUP(Leistungsübersicht!$D$10,Optionen!$W$3:$X$18,2,0),1),""),0)</f>
        <v/>
      </c>
      <c r="H213" s="63"/>
      <c r="I213" s="63"/>
      <c r="J213" t="str">
        <f>IF(Q213&gt;0,CONCATENATE("Bereits im Paket ",E213," enthalten"),IF(AND(D213="Nein",I213="X"),"Paket fälschlicherweise ausgewählt",IF(AND(H213="X",I213="X"),"Paket und Einzeln zeitgleich ausgewählt",IF(IFERROR(VLOOKUP(C213,Detaildaten!F203:U503,16,0),"")="","",VLOOKUP(C213,Detaildaten!F203:U503,16,0)))))</f>
        <v/>
      </c>
      <c r="N213">
        <f t="shared" si="22"/>
        <v>0</v>
      </c>
      <c r="O213" t="str">
        <f t="shared" si="21"/>
        <v/>
      </c>
      <c r="P213">
        <f t="shared" si="23"/>
        <v>0</v>
      </c>
      <c r="Q213">
        <f t="shared" si="24"/>
        <v>0</v>
      </c>
      <c r="R213" t="str">
        <f>IF(O213="","",COUNTIF($O213:$O$326,O213))</f>
        <v/>
      </c>
      <c r="S213">
        <f t="shared" si="25"/>
        <v>0</v>
      </c>
      <c r="T213">
        <f t="shared" si="26"/>
        <v>0</v>
      </c>
      <c r="U213" t="str">
        <f t="array" ref="U213">IFERROR(INDEX($O$18:$O$323,MATCH(1,COUNTIF($U$17:U212,$O$18:$O$323)+($O$18:$O518&lt;&gt;"")*1,0)),"")</f>
        <v/>
      </c>
      <c r="V213" t="str">
        <f t="shared" si="27"/>
        <v/>
      </c>
    </row>
    <row r="214" spans="2:22" x14ac:dyDescent="0.3">
      <c r="B214" t="str">
        <f>IF('Leistungsübersicht - WIP'!X202="","",'Leistungsübersicht - WIP'!X202)</f>
        <v/>
      </c>
      <c r="C214" t="str">
        <f>IF('Leistungsübersicht - WIP'!Y202="","",'Leistungsübersicht - WIP'!Y202)</f>
        <v/>
      </c>
      <c r="D214" t="str">
        <f>IF('Leistungsübersicht - WIP'!Z202="","",'Leistungsübersicht - WIP'!Z202)</f>
        <v/>
      </c>
      <c r="E214" t="str">
        <f>IF('Leistungsübersicht - WIP'!AA202="","",'Leistungsübersicht - WIP'!AA202)</f>
        <v/>
      </c>
      <c r="F214" s="52" t="str">
        <f>IFERROR(_xlfn.IFNA(VLOOKUP(Leistungsübersicht!C214,Detaildaten!$F$8:$I$308,4,0)/VLOOKUP(C214,Detaildaten!$F$8:$X$308,19,0)*VLOOKUP(C214,'Leistungsübersicht - WIP'!$Y$6:$AG$305,9,0)*Faktoren!$C$2*IF($D$9=Optionen!$N$4,Leistungsübersicht!$D$11/VLOOKUP(Leistungsübersicht!$D$10,Optionen!$W$3:$X$18,2,0),1),""),0)</f>
        <v/>
      </c>
      <c r="G214" s="52" t="str">
        <f>IFERROR(_xlfn.IFNA(VLOOKUP(Leistungsübersicht!C214,Detaildaten!$F$8:$I$308,4,0)/VLOOKUP(C214,Detaildaten!$F$8:$X$308,19,0)*VLOOKUP(C214,'Leistungsübersicht - WIP'!$Y$6:$AG$305,9,0)*VLOOKUP(IF(SUM($S$18:$S$323)=0,1,SUM($S$18:$S$323)),Faktoren!$B$8:$C$17,2,0)*IF($D$9=Optionen!$N$4,Leistungsübersicht!$D$11/VLOOKUP(Leistungsübersicht!$D$10,Optionen!$W$3:$X$18,2,0),1),""),0)</f>
        <v/>
      </c>
      <c r="H214" s="63"/>
      <c r="I214" s="63"/>
      <c r="J214" t="str">
        <f>IF(Q214&gt;0,CONCATENATE("Bereits im Paket ",E214," enthalten"),IF(AND(D214="Nein",I214="X"),"Paket fälschlicherweise ausgewählt",IF(AND(H214="X",I214="X"),"Paket und Einzeln zeitgleich ausgewählt",IF(IFERROR(VLOOKUP(C214,Detaildaten!F204:U504,16,0),"")="","",VLOOKUP(C214,Detaildaten!F204:U504,16,0)))))</f>
        <v/>
      </c>
      <c r="N214">
        <f t="shared" si="22"/>
        <v>0</v>
      </c>
      <c r="O214" t="str">
        <f t="shared" si="21"/>
        <v/>
      </c>
      <c r="P214">
        <f t="shared" si="23"/>
        <v>0</v>
      </c>
      <c r="Q214">
        <f t="shared" si="24"/>
        <v>0</v>
      </c>
      <c r="R214" t="str">
        <f>IF(O214="","",COUNTIF($O214:$O$326,O214))</f>
        <v/>
      </c>
      <c r="S214">
        <f t="shared" si="25"/>
        <v>0</v>
      </c>
      <c r="T214">
        <f t="shared" si="26"/>
        <v>0</v>
      </c>
      <c r="U214" t="str">
        <f t="array" ref="U214">IFERROR(INDEX($O$18:$O$323,MATCH(1,COUNTIF($U$17:U213,$O$18:$O$323)+($O$18:$O519&lt;&gt;"")*1,0)),"")</f>
        <v/>
      </c>
      <c r="V214" t="str">
        <f t="shared" si="27"/>
        <v/>
      </c>
    </row>
    <row r="215" spans="2:22" x14ac:dyDescent="0.3">
      <c r="B215" t="str">
        <f>IF('Leistungsübersicht - WIP'!X203="","",'Leistungsübersicht - WIP'!X203)</f>
        <v/>
      </c>
      <c r="C215" t="str">
        <f>IF('Leistungsübersicht - WIP'!Y203="","",'Leistungsübersicht - WIP'!Y203)</f>
        <v/>
      </c>
      <c r="D215" t="str">
        <f>IF('Leistungsübersicht - WIP'!Z203="","",'Leistungsübersicht - WIP'!Z203)</f>
        <v/>
      </c>
      <c r="E215" t="str">
        <f>IF('Leistungsübersicht - WIP'!AA203="","",'Leistungsübersicht - WIP'!AA203)</f>
        <v/>
      </c>
      <c r="F215" s="52" t="str">
        <f>IFERROR(_xlfn.IFNA(VLOOKUP(Leistungsübersicht!C215,Detaildaten!$F$8:$I$308,4,0)/VLOOKUP(C215,Detaildaten!$F$8:$X$308,19,0)*VLOOKUP(C215,'Leistungsübersicht - WIP'!$Y$6:$AG$305,9,0)*Faktoren!$C$2*IF($D$9=Optionen!$N$4,Leistungsübersicht!$D$11/VLOOKUP(Leistungsübersicht!$D$10,Optionen!$W$3:$X$18,2,0),1),""),0)</f>
        <v/>
      </c>
      <c r="G215" s="52" t="str">
        <f>IFERROR(_xlfn.IFNA(VLOOKUP(Leistungsübersicht!C215,Detaildaten!$F$8:$I$308,4,0)/VLOOKUP(C215,Detaildaten!$F$8:$X$308,19,0)*VLOOKUP(C215,'Leistungsübersicht - WIP'!$Y$6:$AG$305,9,0)*VLOOKUP(IF(SUM($S$18:$S$323)=0,1,SUM($S$18:$S$323)),Faktoren!$B$8:$C$17,2,0)*IF($D$9=Optionen!$N$4,Leistungsübersicht!$D$11/VLOOKUP(Leistungsübersicht!$D$10,Optionen!$W$3:$X$18,2,0),1),""),0)</f>
        <v/>
      </c>
      <c r="H215" s="63"/>
      <c r="I215" s="63"/>
      <c r="J215" t="str">
        <f>IF(Q215&gt;0,CONCATENATE("Bereits im Paket ",E215," enthalten"),IF(AND(D215="Nein",I215="X"),"Paket fälschlicherweise ausgewählt",IF(AND(H215="X",I215="X"),"Paket und Einzeln zeitgleich ausgewählt",IF(IFERROR(VLOOKUP(C215,Detaildaten!F205:U505,16,0),"")="","",VLOOKUP(C215,Detaildaten!F205:U505,16,0)))))</f>
        <v/>
      </c>
      <c r="N215">
        <f t="shared" si="22"/>
        <v>0</v>
      </c>
      <c r="O215" t="str">
        <f t="shared" si="21"/>
        <v/>
      </c>
      <c r="P215">
        <f t="shared" si="23"/>
        <v>0</v>
      </c>
      <c r="Q215">
        <f t="shared" si="24"/>
        <v>0</v>
      </c>
      <c r="R215" t="str">
        <f>IF(O215="","",COUNTIF($O215:$O$326,O215))</f>
        <v/>
      </c>
      <c r="S215">
        <f t="shared" si="25"/>
        <v>0</v>
      </c>
      <c r="T215">
        <f t="shared" si="26"/>
        <v>0</v>
      </c>
      <c r="U215" t="str">
        <f t="array" ref="U215">IFERROR(INDEX($O$18:$O$323,MATCH(1,COUNTIF($U$17:U214,$O$18:$O$323)+($O$18:$O520&lt;&gt;"")*1,0)),"")</f>
        <v/>
      </c>
      <c r="V215" t="str">
        <f t="shared" si="27"/>
        <v/>
      </c>
    </row>
    <row r="216" spans="2:22" x14ac:dyDescent="0.3">
      <c r="B216" t="str">
        <f>IF('Leistungsübersicht - WIP'!X204="","",'Leistungsübersicht - WIP'!X204)</f>
        <v/>
      </c>
      <c r="C216" t="str">
        <f>IF('Leistungsübersicht - WIP'!Y204="","",'Leistungsübersicht - WIP'!Y204)</f>
        <v/>
      </c>
      <c r="D216" t="str">
        <f>IF('Leistungsübersicht - WIP'!Z204="","",'Leistungsübersicht - WIP'!Z204)</f>
        <v/>
      </c>
      <c r="E216" t="str">
        <f>IF('Leistungsübersicht - WIP'!AA204="","",'Leistungsübersicht - WIP'!AA204)</f>
        <v/>
      </c>
      <c r="F216" s="52" t="str">
        <f>IFERROR(_xlfn.IFNA(VLOOKUP(Leistungsübersicht!C216,Detaildaten!$F$8:$I$308,4,0)/VLOOKUP(C216,Detaildaten!$F$8:$X$308,19,0)*VLOOKUP(C216,'Leistungsübersicht - WIP'!$Y$6:$AG$305,9,0)*Faktoren!$C$2*IF($D$9=Optionen!$N$4,Leistungsübersicht!$D$11/VLOOKUP(Leistungsübersicht!$D$10,Optionen!$W$3:$X$18,2,0),1),""),0)</f>
        <v/>
      </c>
      <c r="G216" s="52" t="str">
        <f>IFERROR(_xlfn.IFNA(VLOOKUP(Leistungsübersicht!C216,Detaildaten!$F$8:$I$308,4,0)/VLOOKUP(C216,Detaildaten!$F$8:$X$308,19,0)*VLOOKUP(C216,'Leistungsübersicht - WIP'!$Y$6:$AG$305,9,0)*VLOOKUP(IF(SUM($S$18:$S$323)=0,1,SUM($S$18:$S$323)),Faktoren!$B$8:$C$17,2,0)*IF($D$9=Optionen!$N$4,Leistungsübersicht!$D$11/VLOOKUP(Leistungsübersicht!$D$10,Optionen!$W$3:$X$18,2,0),1),""),0)</f>
        <v/>
      </c>
      <c r="H216" s="63"/>
      <c r="I216" s="63"/>
      <c r="J216" t="str">
        <f>IF(Q216&gt;0,CONCATENATE("Bereits im Paket ",E216," enthalten"),IF(AND(D216="Nein",I216="X"),"Paket fälschlicherweise ausgewählt",IF(AND(H216="X",I216="X"),"Paket und Einzeln zeitgleich ausgewählt",IF(IFERROR(VLOOKUP(C216,Detaildaten!F206:U506,16,0),"")="","",VLOOKUP(C216,Detaildaten!F206:U506,16,0)))))</f>
        <v/>
      </c>
      <c r="N216">
        <f t="shared" si="22"/>
        <v>0</v>
      </c>
      <c r="O216" t="str">
        <f t="shared" si="21"/>
        <v/>
      </c>
      <c r="P216">
        <f t="shared" si="23"/>
        <v>0</v>
      </c>
      <c r="Q216">
        <f t="shared" si="24"/>
        <v>0</v>
      </c>
      <c r="R216" t="str">
        <f>IF(O216="","",COUNTIF($O216:$O$326,O216))</f>
        <v/>
      </c>
      <c r="S216">
        <f t="shared" si="25"/>
        <v>0</v>
      </c>
      <c r="T216">
        <f t="shared" si="26"/>
        <v>0</v>
      </c>
      <c r="U216" t="str">
        <f t="array" ref="U216">IFERROR(INDEX($O$18:$O$323,MATCH(1,COUNTIF($U$17:U215,$O$18:$O$323)+($O$18:$O521&lt;&gt;"")*1,0)),"")</f>
        <v/>
      </c>
      <c r="V216" t="str">
        <f t="shared" si="27"/>
        <v/>
      </c>
    </row>
    <row r="217" spans="2:22" x14ac:dyDescent="0.3">
      <c r="B217" t="str">
        <f>IF('Leistungsübersicht - WIP'!X205="","",'Leistungsübersicht - WIP'!X205)</f>
        <v/>
      </c>
      <c r="C217" t="str">
        <f>IF('Leistungsübersicht - WIP'!Y205="","",'Leistungsübersicht - WIP'!Y205)</f>
        <v/>
      </c>
      <c r="D217" t="str">
        <f>IF('Leistungsübersicht - WIP'!Z205="","",'Leistungsübersicht - WIP'!Z205)</f>
        <v/>
      </c>
      <c r="E217" t="str">
        <f>IF('Leistungsübersicht - WIP'!AA205="","",'Leistungsübersicht - WIP'!AA205)</f>
        <v/>
      </c>
      <c r="F217" s="52" t="str">
        <f>IFERROR(_xlfn.IFNA(VLOOKUP(Leistungsübersicht!C217,Detaildaten!$F$8:$I$308,4,0)/VLOOKUP(C217,Detaildaten!$F$8:$X$308,19,0)*VLOOKUP(C217,'Leistungsübersicht - WIP'!$Y$6:$AG$305,9,0)*Faktoren!$C$2*IF($D$9=Optionen!$N$4,Leistungsübersicht!$D$11/VLOOKUP(Leistungsübersicht!$D$10,Optionen!$W$3:$X$18,2,0),1),""),0)</f>
        <v/>
      </c>
      <c r="G217" s="52" t="str">
        <f>IFERROR(_xlfn.IFNA(VLOOKUP(Leistungsübersicht!C217,Detaildaten!$F$8:$I$308,4,0)/VLOOKUP(C217,Detaildaten!$F$8:$X$308,19,0)*VLOOKUP(C217,'Leistungsübersicht - WIP'!$Y$6:$AG$305,9,0)*VLOOKUP(IF(SUM($S$18:$S$323)=0,1,SUM($S$18:$S$323)),Faktoren!$B$8:$C$17,2,0)*IF($D$9=Optionen!$N$4,Leistungsübersicht!$D$11/VLOOKUP(Leistungsübersicht!$D$10,Optionen!$W$3:$X$18,2,0),1),""),0)</f>
        <v/>
      </c>
      <c r="H217" s="63"/>
      <c r="I217" s="63"/>
      <c r="J217" t="str">
        <f>IF(Q217&gt;0,CONCATENATE("Bereits im Paket ",E217," enthalten"),IF(AND(D217="Nein",I217="X"),"Paket fälschlicherweise ausgewählt",IF(AND(H217="X",I217="X"),"Paket und Einzeln zeitgleich ausgewählt",IF(IFERROR(VLOOKUP(C217,Detaildaten!F207:U507,16,0),"")="","",VLOOKUP(C217,Detaildaten!F207:U507,16,0)))))</f>
        <v/>
      </c>
      <c r="N217">
        <f t="shared" si="22"/>
        <v>0</v>
      </c>
      <c r="O217" t="str">
        <f t="shared" si="21"/>
        <v/>
      </c>
      <c r="P217">
        <f t="shared" si="23"/>
        <v>0</v>
      </c>
      <c r="Q217">
        <f t="shared" si="24"/>
        <v>0</v>
      </c>
      <c r="R217" t="str">
        <f>IF(O217="","",COUNTIF($O217:$O$326,O217))</f>
        <v/>
      </c>
      <c r="S217">
        <f t="shared" si="25"/>
        <v>0</v>
      </c>
      <c r="T217">
        <f t="shared" si="26"/>
        <v>0</v>
      </c>
      <c r="U217" t="str">
        <f t="array" ref="U217">IFERROR(INDEX($O$18:$O$323,MATCH(1,COUNTIF($U$17:U216,$O$18:$O$323)+($O$18:$O522&lt;&gt;"")*1,0)),"")</f>
        <v/>
      </c>
      <c r="V217" t="str">
        <f t="shared" si="27"/>
        <v/>
      </c>
    </row>
    <row r="218" spans="2:22" x14ac:dyDescent="0.3">
      <c r="B218" t="str">
        <f>IF('Leistungsübersicht - WIP'!X206="","",'Leistungsübersicht - WIP'!X206)</f>
        <v/>
      </c>
      <c r="C218" t="str">
        <f>IF('Leistungsübersicht - WIP'!Y206="","",'Leistungsübersicht - WIP'!Y206)</f>
        <v/>
      </c>
      <c r="D218" t="str">
        <f>IF('Leistungsübersicht - WIP'!Z206="","",'Leistungsübersicht - WIP'!Z206)</f>
        <v/>
      </c>
      <c r="E218" t="str">
        <f>IF('Leistungsübersicht - WIP'!AA206="","",'Leistungsübersicht - WIP'!AA206)</f>
        <v/>
      </c>
      <c r="F218" s="52" t="str">
        <f>IFERROR(_xlfn.IFNA(VLOOKUP(Leistungsübersicht!C218,Detaildaten!$F$8:$I$308,4,0)/VLOOKUP(C218,Detaildaten!$F$8:$X$308,19,0)*VLOOKUP(C218,'Leistungsübersicht - WIP'!$Y$6:$AG$305,9,0)*Faktoren!$C$2*IF($D$9=Optionen!$N$4,Leistungsübersicht!$D$11/VLOOKUP(Leistungsübersicht!$D$10,Optionen!$W$3:$X$18,2,0),1),""),0)</f>
        <v/>
      </c>
      <c r="G218" s="52" t="str">
        <f>IFERROR(_xlfn.IFNA(VLOOKUP(Leistungsübersicht!C218,Detaildaten!$F$8:$I$308,4,0)/VLOOKUP(C218,Detaildaten!$F$8:$X$308,19,0)*VLOOKUP(C218,'Leistungsübersicht - WIP'!$Y$6:$AG$305,9,0)*VLOOKUP(IF(SUM($S$18:$S$323)=0,1,SUM($S$18:$S$323)),Faktoren!$B$8:$C$17,2,0)*IF($D$9=Optionen!$N$4,Leistungsübersicht!$D$11/VLOOKUP(Leistungsübersicht!$D$10,Optionen!$W$3:$X$18,2,0),1),""),0)</f>
        <v/>
      </c>
      <c r="H218" s="63"/>
      <c r="I218" s="63"/>
      <c r="J218" t="str">
        <f>IF(Q218&gt;0,CONCATENATE("Bereits im Paket ",E218," enthalten"),IF(AND(D218="Nein",I218="X"),"Paket fälschlicherweise ausgewählt",IF(AND(H218="X",I218="X"),"Paket und Einzeln zeitgleich ausgewählt",IF(IFERROR(VLOOKUP(C218,Detaildaten!F208:U508,16,0),"")="","",VLOOKUP(C218,Detaildaten!F208:U508,16,0)))))</f>
        <v/>
      </c>
      <c r="N218">
        <f t="shared" si="22"/>
        <v>0</v>
      </c>
      <c r="O218" t="str">
        <f t="shared" si="21"/>
        <v/>
      </c>
      <c r="P218">
        <f t="shared" si="23"/>
        <v>0</v>
      </c>
      <c r="Q218">
        <f t="shared" si="24"/>
        <v>0</v>
      </c>
      <c r="R218" t="str">
        <f>IF(O218="","",COUNTIF($O218:$O$326,O218))</f>
        <v/>
      </c>
      <c r="S218">
        <f t="shared" si="25"/>
        <v>0</v>
      </c>
      <c r="T218">
        <f t="shared" si="26"/>
        <v>0</v>
      </c>
      <c r="U218" t="str">
        <f t="array" ref="U218">IFERROR(INDEX($O$18:$O$323,MATCH(1,COUNTIF($U$17:U217,$O$18:$O$323)+($O$18:$O523&lt;&gt;"")*1,0)),"")</f>
        <v/>
      </c>
      <c r="V218" t="str">
        <f t="shared" si="27"/>
        <v/>
      </c>
    </row>
    <row r="219" spans="2:22" x14ac:dyDescent="0.3">
      <c r="B219" t="str">
        <f>IF('Leistungsübersicht - WIP'!X207="","",'Leistungsübersicht - WIP'!X207)</f>
        <v/>
      </c>
      <c r="C219" t="str">
        <f>IF('Leistungsübersicht - WIP'!Y207="","",'Leistungsübersicht - WIP'!Y207)</f>
        <v/>
      </c>
      <c r="D219" t="str">
        <f>IF('Leistungsübersicht - WIP'!Z207="","",'Leistungsübersicht - WIP'!Z207)</f>
        <v/>
      </c>
      <c r="E219" t="str">
        <f>IF('Leistungsübersicht - WIP'!AA207="","",'Leistungsübersicht - WIP'!AA207)</f>
        <v/>
      </c>
      <c r="F219" s="52" t="str">
        <f>IFERROR(_xlfn.IFNA(VLOOKUP(Leistungsübersicht!C219,Detaildaten!$F$8:$I$308,4,0)/VLOOKUP(C219,Detaildaten!$F$8:$X$308,19,0)*VLOOKUP(C219,'Leistungsübersicht - WIP'!$Y$6:$AG$305,9,0)*Faktoren!$C$2*IF($D$9=Optionen!$N$4,Leistungsübersicht!$D$11/VLOOKUP(Leistungsübersicht!$D$10,Optionen!$W$3:$X$18,2,0),1),""),0)</f>
        <v/>
      </c>
      <c r="G219" s="52" t="str">
        <f>IFERROR(_xlfn.IFNA(VLOOKUP(Leistungsübersicht!C219,Detaildaten!$F$8:$I$308,4,0)/VLOOKUP(C219,Detaildaten!$F$8:$X$308,19,0)*VLOOKUP(C219,'Leistungsübersicht - WIP'!$Y$6:$AG$305,9,0)*VLOOKUP(IF(SUM($S$18:$S$323)=0,1,SUM($S$18:$S$323)),Faktoren!$B$8:$C$17,2,0)*IF($D$9=Optionen!$N$4,Leistungsübersicht!$D$11/VLOOKUP(Leistungsübersicht!$D$10,Optionen!$W$3:$X$18,2,0),1),""),0)</f>
        <v/>
      </c>
      <c r="H219" s="63"/>
      <c r="I219" s="63"/>
      <c r="J219" t="str">
        <f>IF(Q219&gt;0,CONCATENATE("Bereits im Paket ",E219," enthalten"),IF(AND(D219="Nein",I219="X"),"Paket fälschlicherweise ausgewählt",IF(AND(H219="X",I219="X"),"Paket und Einzeln zeitgleich ausgewählt",IF(IFERROR(VLOOKUP(C219,Detaildaten!F209:U509,16,0),"")="","",VLOOKUP(C219,Detaildaten!F209:U509,16,0)))))</f>
        <v/>
      </c>
      <c r="N219">
        <f t="shared" si="22"/>
        <v>0</v>
      </c>
      <c r="O219" t="str">
        <f t="shared" si="21"/>
        <v/>
      </c>
      <c r="P219">
        <f t="shared" si="23"/>
        <v>0</v>
      </c>
      <c r="Q219">
        <f t="shared" si="24"/>
        <v>0</v>
      </c>
      <c r="R219" t="str">
        <f>IF(O219="","",COUNTIF($O219:$O$326,O219))</f>
        <v/>
      </c>
      <c r="S219">
        <f t="shared" si="25"/>
        <v>0</v>
      </c>
      <c r="T219">
        <f t="shared" si="26"/>
        <v>0</v>
      </c>
      <c r="U219" t="str">
        <f t="array" ref="U219">IFERROR(INDEX($O$18:$O$323,MATCH(1,COUNTIF($U$17:U218,$O$18:$O$323)+($O$18:$O524&lt;&gt;"")*1,0)),"")</f>
        <v/>
      </c>
      <c r="V219" t="str">
        <f t="shared" si="27"/>
        <v/>
      </c>
    </row>
    <row r="220" spans="2:22" x14ac:dyDescent="0.3">
      <c r="B220" t="str">
        <f>IF('Leistungsübersicht - WIP'!X208="","",'Leistungsübersicht - WIP'!X208)</f>
        <v/>
      </c>
      <c r="C220" t="str">
        <f>IF('Leistungsübersicht - WIP'!Y208="","",'Leistungsübersicht - WIP'!Y208)</f>
        <v/>
      </c>
      <c r="D220" t="str">
        <f>IF('Leistungsübersicht - WIP'!Z208="","",'Leistungsübersicht - WIP'!Z208)</f>
        <v/>
      </c>
      <c r="E220" t="str">
        <f>IF('Leistungsübersicht - WIP'!AA208="","",'Leistungsübersicht - WIP'!AA208)</f>
        <v/>
      </c>
      <c r="F220" s="52" t="str">
        <f>IFERROR(_xlfn.IFNA(VLOOKUP(Leistungsübersicht!C220,Detaildaten!$F$8:$I$308,4,0)/VLOOKUP(C220,Detaildaten!$F$8:$X$308,19,0)*VLOOKUP(C220,'Leistungsübersicht - WIP'!$Y$6:$AG$305,9,0)*Faktoren!$C$2*IF($D$9=Optionen!$N$4,Leistungsübersicht!$D$11/VLOOKUP(Leistungsübersicht!$D$10,Optionen!$W$3:$X$18,2,0),1),""),0)</f>
        <v/>
      </c>
      <c r="G220" s="52" t="str">
        <f>IFERROR(_xlfn.IFNA(VLOOKUP(Leistungsübersicht!C220,Detaildaten!$F$8:$I$308,4,0)/VLOOKUP(C220,Detaildaten!$F$8:$X$308,19,0)*VLOOKUP(C220,'Leistungsübersicht - WIP'!$Y$6:$AG$305,9,0)*VLOOKUP(IF(SUM($S$18:$S$323)=0,1,SUM($S$18:$S$323)),Faktoren!$B$8:$C$17,2,0)*IF($D$9=Optionen!$N$4,Leistungsübersicht!$D$11/VLOOKUP(Leistungsübersicht!$D$10,Optionen!$W$3:$X$18,2,0),1),""),0)</f>
        <v/>
      </c>
      <c r="H220" s="63"/>
      <c r="I220" s="63"/>
      <c r="J220" t="str">
        <f>IF(Q220&gt;0,CONCATENATE("Bereits im Paket ",E220," enthalten"),IF(AND(D220="Nein",I220="X"),"Paket fälschlicherweise ausgewählt",IF(AND(H220="X",I220="X"),"Paket und Einzeln zeitgleich ausgewählt",IF(IFERROR(VLOOKUP(C220,Detaildaten!F210:U510,16,0),"")="","",VLOOKUP(C220,Detaildaten!F210:U510,16,0)))))</f>
        <v/>
      </c>
      <c r="N220">
        <f t="shared" si="22"/>
        <v>0</v>
      </c>
      <c r="O220" t="str">
        <f t="shared" si="21"/>
        <v/>
      </c>
      <c r="P220">
        <f t="shared" si="23"/>
        <v>0</v>
      </c>
      <c r="Q220">
        <f t="shared" si="24"/>
        <v>0</v>
      </c>
      <c r="R220" t="str">
        <f>IF(O220="","",COUNTIF($O220:$O$326,O220))</f>
        <v/>
      </c>
      <c r="S220">
        <f t="shared" si="25"/>
        <v>0</v>
      </c>
      <c r="T220">
        <f t="shared" si="26"/>
        <v>0</v>
      </c>
      <c r="U220" t="str">
        <f t="array" ref="U220">IFERROR(INDEX($O$18:$O$323,MATCH(1,COUNTIF($U$17:U219,$O$18:$O$323)+($O$18:$O525&lt;&gt;"")*1,0)),"")</f>
        <v/>
      </c>
      <c r="V220" t="str">
        <f t="shared" si="27"/>
        <v/>
      </c>
    </row>
    <row r="221" spans="2:22" x14ac:dyDescent="0.3">
      <c r="B221" t="str">
        <f>IF('Leistungsübersicht - WIP'!X209="","",'Leistungsübersicht - WIP'!X209)</f>
        <v/>
      </c>
      <c r="C221" t="str">
        <f>IF('Leistungsübersicht - WIP'!Y209="","",'Leistungsübersicht - WIP'!Y209)</f>
        <v/>
      </c>
      <c r="D221" t="str">
        <f>IF('Leistungsübersicht - WIP'!Z209="","",'Leistungsübersicht - WIP'!Z209)</f>
        <v/>
      </c>
      <c r="E221" t="str">
        <f>IF('Leistungsübersicht - WIP'!AA209="","",'Leistungsübersicht - WIP'!AA209)</f>
        <v/>
      </c>
      <c r="F221" s="52" t="str">
        <f>IFERROR(_xlfn.IFNA(VLOOKUP(Leistungsübersicht!C221,Detaildaten!$F$8:$I$308,4,0)/VLOOKUP(C221,Detaildaten!$F$8:$X$308,19,0)*VLOOKUP(C221,'Leistungsübersicht - WIP'!$Y$6:$AG$305,9,0)*Faktoren!$C$2*IF($D$9=Optionen!$N$4,Leistungsübersicht!$D$11/VLOOKUP(Leistungsübersicht!$D$10,Optionen!$W$3:$X$18,2,0),1),""),0)</f>
        <v/>
      </c>
      <c r="G221" s="52" t="str">
        <f>IFERROR(_xlfn.IFNA(VLOOKUP(Leistungsübersicht!C221,Detaildaten!$F$8:$I$308,4,0)/VLOOKUP(C221,Detaildaten!$F$8:$X$308,19,0)*VLOOKUP(C221,'Leistungsübersicht - WIP'!$Y$6:$AG$305,9,0)*VLOOKUP(IF(SUM($S$18:$S$323)=0,1,SUM($S$18:$S$323)),Faktoren!$B$8:$C$17,2,0)*IF($D$9=Optionen!$N$4,Leistungsübersicht!$D$11/VLOOKUP(Leistungsübersicht!$D$10,Optionen!$W$3:$X$18,2,0),1),""),0)</f>
        <v/>
      </c>
      <c r="H221" s="63"/>
      <c r="I221" s="63"/>
      <c r="J221" t="str">
        <f>IF(Q221&gt;0,CONCATENATE("Bereits im Paket ",E221," enthalten"),IF(AND(D221="Nein",I221="X"),"Paket fälschlicherweise ausgewählt",IF(AND(H221="X",I221="X"),"Paket und Einzeln zeitgleich ausgewählt",IF(IFERROR(VLOOKUP(C221,Detaildaten!F211:U511,16,0),"")="","",VLOOKUP(C221,Detaildaten!F211:U511,16,0)))))</f>
        <v/>
      </c>
      <c r="N221">
        <f t="shared" si="22"/>
        <v>0</v>
      </c>
      <c r="O221" t="str">
        <f t="shared" si="21"/>
        <v/>
      </c>
      <c r="P221">
        <f t="shared" si="23"/>
        <v>0</v>
      </c>
      <c r="Q221">
        <f t="shared" si="24"/>
        <v>0</v>
      </c>
      <c r="R221" t="str">
        <f>IF(O221="","",COUNTIF($O221:$O$326,O221))</f>
        <v/>
      </c>
      <c r="S221">
        <f t="shared" si="25"/>
        <v>0</v>
      </c>
      <c r="T221">
        <f t="shared" si="26"/>
        <v>0</v>
      </c>
      <c r="U221" t="str">
        <f t="array" ref="U221">IFERROR(INDEX($O$18:$O$323,MATCH(1,COUNTIF($U$17:U220,$O$18:$O$323)+($O$18:$O526&lt;&gt;"")*1,0)),"")</f>
        <v/>
      </c>
      <c r="V221" t="str">
        <f t="shared" si="27"/>
        <v/>
      </c>
    </row>
    <row r="222" spans="2:22" x14ac:dyDescent="0.3">
      <c r="B222" t="str">
        <f>IF('Leistungsübersicht - WIP'!X210="","",'Leistungsübersicht - WIP'!X210)</f>
        <v/>
      </c>
      <c r="C222" t="str">
        <f>IF('Leistungsübersicht - WIP'!Y210="","",'Leistungsübersicht - WIP'!Y210)</f>
        <v/>
      </c>
      <c r="D222" t="str">
        <f>IF('Leistungsübersicht - WIP'!Z210="","",'Leistungsübersicht - WIP'!Z210)</f>
        <v/>
      </c>
      <c r="E222" t="str">
        <f>IF('Leistungsübersicht - WIP'!AA210="","",'Leistungsübersicht - WIP'!AA210)</f>
        <v/>
      </c>
      <c r="F222" s="52" t="str">
        <f>IFERROR(_xlfn.IFNA(VLOOKUP(Leistungsübersicht!C222,Detaildaten!$F$8:$I$308,4,0)/VLOOKUP(C222,Detaildaten!$F$8:$X$308,19,0)*VLOOKUP(C222,'Leistungsübersicht - WIP'!$Y$6:$AG$305,9,0)*Faktoren!$C$2*IF($D$9=Optionen!$N$4,Leistungsübersicht!$D$11/VLOOKUP(Leistungsübersicht!$D$10,Optionen!$W$3:$X$18,2,0),1),""),0)</f>
        <v/>
      </c>
      <c r="G222" s="52" t="str">
        <f>IFERROR(_xlfn.IFNA(VLOOKUP(Leistungsübersicht!C222,Detaildaten!$F$8:$I$308,4,0)/VLOOKUP(C222,Detaildaten!$F$8:$X$308,19,0)*VLOOKUP(C222,'Leistungsübersicht - WIP'!$Y$6:$AG$305,9,0)*VLOOKUP(IF(SUM($S$18:$S$323)=0,1,SUM($S$18:$S$323)),Faktoren!$B$8:$C$17,2,0)*IF($D$9=Optionen!$N$4,Leistungsübersicht!$D$11/VLOOKUP(Leistungsübersicht!$D$10,Optionen!$W$3:$X$18,2,0),1),""),0)</f>
        <v/>
      </c>
      <c r="H222" s="63"/>
      <c r="I222" s="63"/>
      <c r="J222" t="str">
        <f>IF(Q222&gt;0,CONCATENATE("Bereits im Paket ",E222," enthalten"),IF(AND(D222="Nein",I222="X"),"Paket fälschlicherweise ausgewählt",IF(AND(H222="X",I222="X"),"Paket und Einzeln zeitgleich ausgewählt",IF(IFERROR(VLOOKUP(C222,Detaildaten!F212:U512,16,0),"")="","",VLOOKUP(C222,Detaildaten!F212:U512,16,0)))))</f>
        <v/>
      </c>
      <c r="N222">
        <f t="shared" si="22"/>
        <v>0</v>
      </c>
      <c r="O222" t="str">
        <f t="shared" si="21"/>
        <v/>
      </c>
      <c r="P222">
        <f t="shared" si="23"/>
        <v>0</v>
      </c>
      <c r="Q222">
        <f t="shared" si="24"/>
        <v>0</v>
      </c>
      <c r="R222" t="str">
        <f>IF(O222="","",COUNTIF($O222:$O$326,O222))</f>
        <v/>
      </c>
      <c r="S222">
        <f t="shared" si="25"/>
        <v>0</v>
      </c>
      <c r="T222">
        <f t="shared" si="26"/>
        <v>0</v>
      </c>
      <c r="U222" t="str">
        <f t="array" ref="U222">IFERROR(INDEX($O$18:$O$323,MATCH(1,COUNTIF($U$17:U221,$O$18:$O$323)+($O$18:$O527&lt;&gt;"")*1,0)),"")</f>
        <v/>
      </c>
      <c r="V222" t="str">
        <f t="shared" si="27"/>
        <v/>
      </c>
    </row>
    <row r="223" spans="2:22" x14ac:dyDescent="0.3">
      <c r="B223" t="str">
        <f>IF('Leistungsübersicht - WIP'!X211="","",'Leistungsübersicht - WIP'!X211)</f>
        <v/>
      </c>
      <c r="C223" t="str">
        <f>IF('Leistungsübersicht - WIP'!Y211="","",'Leistungsübersicht - WIP'!Y211)</f>
        <v/>
      </c>
      <c r="D223" t="str">
        <f>IF('Leistungsübersicht - WIP'!Z211="","",'Leistungsübersicht - WIP'!Z211)</f>
        <v/>
      </c>
      <c r="E223" t="str">
        <f>IF('Leistungsübersicht - WIP'!AA211="","",'Leistungsübersicht - WIP'!AA211)</f>
        <v/>
      </c>
      <c r="F223" s="52" t="str">
        <f>IFERROR(_xlfn.IFNA(VLOOKUP(Leistungsübersicht!C223,Detaildaten!$F$8:$I$308,4,0)/VLOOKUP(C223,Detaildaten!$F$8:$X$308,19,0)*VLOOKUP(C223,'Leistungsübersicht - WIP'!$Y$6:$AG$305,9,0)*Faktoren!$C$2*IF($D$9=Optionen!$N$4,Leistungsübersicht!$D$11/VLOOKUP(Leistungsübersicht!$D$10,Optionen!$W$3:$X$18,2,0),1),""),0)</f>
        <v/>
      </c>
      <c r="G223" s="52" t="str">
        <f>IFERROR(_xlfn.IFNA(VLOOKUP(Leistungsübersicht!C223,Detaildaten!$F$8:$I$308,4,0)/VLOOKUP(C223,Detaildaten!$F$8:$X$308,19,0)*VLOOKUP(C223,'Leistungsübersicht - WIP'!$Y$6:$AG$305,9,0)*VLOOKUP(IF(SUM($S$18:$S$323)=0,1,SUM($S$18:$S$323)),Faktoren!$B$8:$C$17,2,0)*IF($D$9=Optionen!$N$4,Leistungsübersicht!$D$11/VLOOKUP(Leistungsübersicht!$D$10,Optionen!$W$3:$X$18,2,0),1),""),0)</f>
        <v/>
      </c>
      <c r="H223" s="63"/>
      <c r="I223" s="63"/>
      <c r="J223" t="str">
        <f>IF(Q223&gt;0,CONCATENATE("Bereits im Paket ",E223," enthalten"),IF(AND(D223="Nein",I223="X"),"Paket fälschlicherweise ausgewählt",IF(AND(H223="X",I223="X"),"Paket und Einzeln zeitgleich ausgewählt",IF(IFERROR(VLOOKUP(C223,Detaildaten!F213:U513,16,0),"")="","",VLOOKUP(C223,Detaildaten!F213:U513,16,0)))))</f>
        <v/>
      </c>
      <c r="N223">
        <f t="shared" si="22"/>
        <v>0</v>
      </c>
      <c r="O223" t="str">
        <f t="shared" si="21"/>
        <v/>
      </c>
      <c r="P223">
        <f t="shared" si="23"/>
        <v>0</v>
      </c>
      <c r="Q223">
        <f t="shared" si="24"/>
        <v>0</v>
      </c>
      <c r="R223" t="str">
        <f>IF(O223="","",COUNTIF($O223:$O$326,O223))</f>
        <v/>
      </c>
      <c r="S223">
        <f t="shared" si="25"/>
        <v>0</v>
      </c>
      <c r="T223">
        <f t="shared" si="26"/>
        <v>0</v>
      </c>
      <c r="U223" t="str">
        <f t="array" ref="U223">IFERROR(INDEX($O$18:$O$323,MATCH(1,COUNTIF($U$17:U222,$O$18:$O$323)+($O$18:$O528&lt;&gt;"")*1,0)),"")</f>
        <v/>
      </c>
      <c r="V223" t="str">
        <f t="shared" si="27"/>
        <v/>
      </c>
    </row>
    <row r="224" spans="2:22" x14ac:dyDescent="0.3">
      <c r="B224" t="str">
        <f>IF('Leistungsübersicht - WIP'!X212="","",'Leistungsübersicht - WIP'!X212)</f>
        <v/>
      </c>
      <c r="C224" t="str">
        <f>IF('Leistungsübersicht - WIP'!Y212="","",'Leistungsübersicht - WIP'!Y212)</f>
        <v/>
      </c>
      <c r="D224" t="str">
        <f>IF('Leistungsübersicht - WIP'!Z212="","",'Leistungsübersicht - WIP'!Z212)</f>
        <v/>
      </c>
      <c r="E224" t="str">
        <f>IF('Leistungsübersicht - WIP'!AA212="","",'Leistungsübersicht - WIP'!AA212)</f>
        <v/>
      </c>
      <c r="F224" s="52" t="str">
        <f>IFERROR(_xlfn.IFNA(VLOOKUP(Leistungsübersicht!C224,Detaildaten!$F$8:$I$308,4,0)/VLOOKUP(C224,Detaildaten!$F$8:$X$308,19,0)*VLOOKUP(C224,'Leistungsübersicht - WIP'!$Y$6:$AG$305,9,0)*Faktoren!$C$2*IF($D$9=Optionen!$N$4,Leistungsübersicht!$D$11/VLOOKUP(Leistungsübersicht!$D$10,Optionen!$W$3:$X$18,2,0),1),""),0)</f>
        <v/>
      </c>
      <c r="G224" s="52" t="str">
        <f>IFERROR(_xlfn.IFNA(VLOOKUP(Leistungsübersicht!C224,Detaildaten!$F$8:$I$308,4,0)/VLOOKUP(C224,Detaildaten!$F$8:$X$308,19,0)*VLOOKUP(C224,'Leistungsübersicht - WIP'!$Y$6:$AG$305,9,0)*VLOOKUP(IF(SUM($S$18:$S$323)=0,1,SUM($S$18:$S$323)),Faktoren!$B$8:$C$17,2,0)*IF($D$9=Optionen!$N$4,Leistungsübersicht!$D$11/VLOOKUP(Leistungsübersicht!$D$10,Optionen!$W$3:$X$18,2,0),1),""),0)</f>
        <v/>
      </c>
      <c r="H224" s="63"/>
      <c r="I224" s="63"/>
      <c r="J224" t="str">
        <f>IF(Q224&gt;0,CONCATENATE("Bereits im Paket ",E224," enthalten"),IF(AND(D224="Nein",I224="X"),"Paket fälschlicherweise ausgewählt",IF(AND(H224="X",I224="X"),"Paket und Einzeln zeitgleich ausgewählt",IF(IFERROR(VLOOKUP(C224,Detaildaten!F214:U514,16,0),"")="","",VLOOKUP(C224,Detaildaten!F214:U514,16,0)))))</f>
        <v/>
      </c>
      <c r="N224">
        <f t="shared" si="22"/>
        <v>0</v>
      </c>
      <c r="O224" t="str">
        <f t="shared" si="21"/>
        <v/>
      </c>
      <c r="P224">
        <f t="shared" si="23"/>
        <v>0</v>
      </c>
      <c r="Q224">
        <f t="shared" si="24"/>
        <v>0</v>
      </c>
      <c r="R224" t="str">
        <f>IF(O224="","",COUNTIF($O224:$O$326,O224))</f>
        <v/>
      </c>
      <c r="S224">
        <f t="shared" si="25"/>
        <v>0</v>
      </c>
      <c r="T224">
        <f t="shared" si="26"/>
        <v>0</v>
      </c>
      <c r="U224" t="str">
        <f t="array" ref="U224">IFERROR(INDEX($O$18:$O$323,MATCH(1,COUNTIF($U$17:U223,$O$18:$O$323)+($O$18:$O529&lt;&gt;"")*1,0)),"")</f>
        <v/>
      </c>
      <c r="V224" t="str">
        <f t="shared" si="27"/>
        <v/>
      </c>
    </row>
    <row r="225" spans="2:22" x14ac:dyDescent="0.3">
      <c r="B225" t="str">
        <f>IF('Leistungsübersicht - WIP'!X213="","",'Leistungsübersicht - WIP'!X213)</f>
        <v/>
      </c>
      <c r="C225" t="str">
        <f>IF('Leistungsübersicht - WIP'!Y213="","",'Leistungsübersicht - WIP'!Y213)</f>
        <v/>
      </c>
      <c r="D225" t="str">
        <f>IF('Leistungsübersicht - WIP'!Z213="","",'Leistungsübersicht - WIP'!Z213)</f>
        <v/>
      </c>
      <c r="E225" t="str">
        <f>IF('Leistungsübersicht - WIP'!AA213="","",'Leistungsübersicht - WIP'!AA213)</f>
        <v/>
      </c>
      <c r="F225" s="52" t="str">
        <f>IFERROR(_xlfn.IFNA(VLOOKUP(Leistungsübersicht!C225,Detaildaten!$F$8:$I$308,4,0)/VLOOKUP(C225,Detaildaten!$F$8:$X$308,19,0)*VLOOKUP(C225,'Leistungsübersicht - WIP'!$Y$6:$AG$305,9,0)*Faktoren!$C$2*IF($D$9=Optionen!$N$4,Leistungsübersicht!$D$11/VLOOKUP(Leistungsübersicht!$D$10,Optionen!$W$3:$X$18,2,0),1),""),0)</f>
        <v/>
      </c>
      <c r="G225" s="52" t="str">
        <f>IFERROR(_xlfn.IFNA(VLOOKUP(Leistungsübersicht!C225,Detaildaten!$F$8:$I$308,4,0)/VLOOKUP(C225,Detaildaten!$F$8:$X$308,19,0)*VLOOKUP(C225,'Leistungsübersicht - WIP'!$Y$6:$AG$305,9,0)*VLOOKUP(IF(SUM($S$18:$S$323)=0,1,SUM($S$18:$S$323)),Faktoren!$B$8:$C$17,2,0)*IF($D$9=Optionen!$N$4,Leistungsübersicht!$D$11/VLOOKUP(Leistungsübersicht!$D$10,Optionen!$W$3:$X$18,2,0),1),""),0)</f>
        <v/>
      </c>
      <c r="H225" s="63"/>
      <c r="I225" s="63"/>
      <c r="J225" t="str">
        <f>IF(Q225&gt;0,CONCATENATE("Bereits im Paket ",E225," enthalten"),IF(AND(D225="Nein",I225="X"),"Paket fälschlicherweise ausgewählt",IF(AND(H225="X",I225="X"),"Paket und Einzeln zeitgleich ausgewählt",IF(IFERROR(VLOOKUP(C225,Detaildaten!F215:U515,16,0),"")="","",VLOOKUP(C225,Detaildaten!F215:U515,16,0)))))</f>
        <v/>
      </c>
      <c r="N225">
        <f t="shared" si="22"/>
        <v>0</v>
      </c>
      <c r="O225" t="str">
        <f t="shared" si="21"/>
        <v/>
      </c>
      <c r="P225">
        <f t="shared" si="23"/>
        <v>0</v>
      </c>
      <c r="Q225">
        <f t="shared" si="24"/>
        <v>0</v>
      </c>
      <c r="R225" t="str">
        <f>IF(O225="","",COUNTIF($O225:$O$326,O225))</f>
        <v/>
      </c>
      <c r="S225">
        <f t="shared" si="25"/>
        <v>0</v>
      </c>
      <c r="T225">
        <f t="shared" si="26"/>
        <v>0</v>
      </c>
      <c r="U225" t="str">
        <f t="array" ref="U225">IFERROR(INDEX($O$18:$O$323,MATCH(1,COUNTIF($U$17:U224,$O$18:$O$323)+($O$18:$O530&lt;&gt;"")*1,0)),"")</f>
        <v/>
      </c>
      <c r="V225" t="str">
        <f t="shared" si="27"/>
        <v/>
      </c>
    </row>
    <row r="226" spans="2:22" x14ac:dyDescent="0.3">
      <c r="B226" t="str">
        <f>IF('Leistungsübersicht - WIP'!X214="","",'Leistungsübersicht - WIP'!X214)</f>
        <v/>
      </c>
      <c r="C226" t="str">
        <f>IF('Leistungsübersicht - WIP'!Y214="","",'Leistungsübersicht - WIP'!Y214)</f>
        <v/>
      </c>
      <c r="D226" t="str">
        <f>IF('Leistungsübersicht - WIP'!Z214="","",'Leistungsübersicht - WIP'!Z214)</f>
        <v/>
      </c>
      <c r="E226" t="str">
        <f>IF('Leistungsübersicht - WIP'!AA214="","",'Leistungsübersicht - WIP'!AA214)</f>
        <v/>
      </c>
      <c r="F226" s="52" t="str">
        <f>IFERROR(_xlfn.IFNA(VLOOKUP(Leistungsübersicht!C226,Detaildaten!$F$8:$I$308,4,0)/VLOOKUP(C226,Detaildaten!$F$8:$X$308,19,0)*VLOOKUP(C226,'Leistungsübersicht - WIP'!$Y$6:$AG$305,9,0)*Faktoren!$C$2*IF($D$9=Optionen!$N$4,Leistungsübersicht!$D$11/VLOOKUP(Leistungsübersicht!$D$10,Optionen!$W$3:$X$18,2,0),1),""),0)</f>
        <v/>
      </c>
      <c r="G226" s="52" t="str">
        <f>IFERROR(_xlfn.IFNA(VLOOKUP(Leistungsübersicht!C226,Detaildaten!$F$8:$I$308,4,0)/VLOOKUP(C226,Detaildaten!$F$8:$X$308,19,0)*VLOOKUP(C226,'Leistungsübersicht - WIP'!$Y$6:$AG$305,9,0)*VLOOKUP(IF(SUM($S$18:$S$323)=0,1,SUM($S$18:$S$323)),Faktoren!$B$8:$C$17,2,0)*IF($D$9=Optionen!$N$4,Leistungsübersicht!$D$11/VLOOKUP(Leistungsübersicht!$D$10,Optionen!$W$3:$X$18,2,0),1),""),0)</f>
        <v/>
      </c>
      <c r="H226" s="63"/>
      <c r="I226" s="63"/>
      <c r="J226" t="str">
        <f>IF(Q226&gt;0,CONCATENATE("Bereits im Paket ",E226," enthalten"),IF(AND(D226="Nein",I226="X"),"Paket fälschlicherweise ausgewählt",IF(AND(H226="X",I226="X"),"Paket und Einzeln zeitgleich ausgewählt",IF(IFERROR(VLOOKUP(C226,Detaildaten!F216:U516,16,0),"")="","",VLOOKUP(C226,Detaildaten!F216:U516,16,0)))))</f>
        <v/>
      </c>
      <c r="N226">
        <f t="shared" si="22"/>
        <v>0</v>
      </c>
      <c r="O226" t="str">
        <f t="shared" si="21"/>
        <v/>
      </c>
      <c r="P226">
        <f t="shared" si="23"/>
        <v>0</v>
      </c>
      <c r="Q226">
        <f t="shared" si="24"/>
        <v>0</v>
      </c>
      <c r="R226" t="str">
        <f>IF(O226="","",COUNTIF($O226:$O$326,O226))</f>
        <v/>
      </c>
      <c r="S226">
        <f t="shared" si="25"/>
        <v>0</v>
      </c>
      <c r="T226">
        <f t="shared" si="26"/>
        <v>0</v>
      </c>
      <c r="U226" t="str">
        <f t="array" ref="U226">IFERROR(INDEX($O$18:$O$323,MATCH(1,COUNTIF($U$17:U225,$O$18:$O$323)+($O$18:$O531&lt;&gt;"")*1,0)),"")</f>
        <v/>
      </c>
      <c r="V226" t="str">
        <f t="shared" si="27"/>
        <v/>
      </c>
    </row>
    <row r="227" spans="2:22" x14ac:dyDescent="0.3">
      <c r="B227" t="str">
        <f>IF('Leistungsübersicht - WIP'!X215="","",'Leistungsübersicht - WIP'!X215)</f>
        <v/>
      </c>
      <c r="C227" t="str">
        <f>IF('Leistungsübersicht - WIP'!Y215="","",'Leistungsübersicht - WIP'!Y215)</f>
        <v/>
      </c>
      <c r="D227" t="str">
        <f>IF('Leistungsübersicht - WIP'!Z215="","",'Leistungsübersicht - WIP'!Z215)</f>
        <v/>
      </c>
      <c r="E227" t="str">
        <f>IF('Leistungsübersicht - WIP'!AA215="","",'Leistungsübersicht - WIP'!AA215)</f>
        <v/>
      </c>
      <c r="F227" s="52" t="str">
        <f>IFERROR(_xlfn.IFNA(VLOOKUP(Leistungsübersicht!C227,Detaildaten!$F$8:$I$308,4,0)/VLOOKUP(C227,Detaildaten!$F$8:$X$308,19,0)*VLOOKUP(C227,'Leistungsübersicht - WIP'!$Y$6:$AG$305,9,0)*Faktoren!$C$2*IF($D$9=Optionen!$N$4,Leistungsübersicht!$D$11/VLOOKUP(Leistungsübersicht!$D$10,Optionen!$W$3:$X$18,2,0),1),""),0)</f>
        <v/>
      </c>
      <c r="G227" s="52" t="str">
        <f>IFERROR(_xlfn.IFNA(VLOOKUP(Leistungsübersicht!C227,Detaildaten!$F$8:$I$308,4,0)/VLOOKUP(C227,Detaildaten!$F$8:$X$308,19,0)*VLOOKUP(C227,'Leistungsübersicht - WIP'!$Y$6:$AG$305,9,0)*VLOOKUP(IF(SUM($S$18:$S$323)=0,1,SUM($S$18:$S$323)),Faktoren!$B$8:$C$17,2,0)*IF($D$9=Optionen!$N$4,Leistungsübersicht!$D$11/VLOOKUP(Leistungsübersicht!$D$10,Optionen!$W$3:$X$18,2,0),1),""),0)</f>
        <v/>
      </c>
      <c r="H227" s="63"/>
      <c r="I227" s="63"/>
      <c r="J227" t="str">
        <f>IF(Q227&gt;0,CONCATENATE("Bereits im Paket ",E227," enthalten"),IF(AND(D227="Nein",I227="X"),"Paket fälschlicherweise ausgewählt",IF(AND(H227="X",I227="X"),"Paket und Einzeln zeitgleich ausgewählt",IF(IFERROR(VLOOKUP(C227,Detaildaten!F217:U517,16,0),"")="","",VLOOKUP(C227,Detaildaten!F217:U517,16,0)))))</f>
        <v/>
      </c>
      <c r="N227">
        <f t="shared" si="22"/>
        <v>0</v>
      </c>
      <c r="O227" t="str">
        <f t="shared" si="21"/>
        <v/>
      </c>
      <c r="P227">
        <f t="shared" si="23"/>
        <v>0</v>
      </c>
      <c r="Q227">
        <f t="shared" si="24"/>
        <v>0</v>
      </c>
      <c r="R227" t="str">
        <f>IF(O227="","",COUNTIF($O227:$O$326,O227))</f>
        <v/>
      </c>
      <c r="S227">
        <f t="shared" si="25"/>
        <v>0</v>
      </c>
      <c r="T227">
        <f t="shared" si="26"/>
        <v>0</v>
      </c>
      <c r="U227" t="str">
        <f t="array" ref="U227">IFERROR(INDEX($O$18:$O$323,MATCH(1,COUNTIF($U$17:U226,$O$18:$O$323)+($O$18:$O532&lt;&gt;"")*1,0)),"")</f>
        <v/>
      </c>
      <c r="V227" t="str">
        <f t="shared" si="27"/>
        <v/>
      </c>
    </row>
    <row r="228" spans="2:22" x14ac:dyDescent="0.3">
      <c r="B228" t="str">
        <f>IF('Leistungsübersicht - WIP'!X216="","",'Leistungsübersicht - WIP'!X216)</f>
        <v/>
      </c>
      <c r="C228" t="str">
        <f>IF('Leistungsübersicht - WIP'!Y216="","",'Leistungsübersicht - WIP'!Y216)</f>
        <v/>
      </c>
      <c r="D228" t="str">
        <f>IF('Leistungsübersicht - WIP'!Z216="","",'Leistungsübersicht - WIP'!Z216)</f>
        <v/>
      </c>
      <c r="E228" t="str">
        <f>IF('Leistungsübersicht - WIP'!AA216="","",'Leistungsübersicht - WIP'!AA216)</f>
        <v/>
      </c>
      <c r="F228" s="52" t="str">
        <f>IFERROR(_xlfn.IFNA(VLOOKUP(Leistungsübersicht!C228,Detaildaten!$F$8:$I$308,4,0)/VLOOKUP(C228,Detaildaten!$F$8:$X$308,19,0)*VLOOKUP(C228,'Leistungsübersicht - WIP'!$Y$6:$AG$305,9,0)*Faktoren!$C$2*IF($D$9=Optionen!$N$4,Leistungsübersicht!$D$11/VLOOKUP(Leistungsübersicht!$D$10,Optionen!$W$3:$X$18,2,0),1),""),0)</f>
        <v/>
      </c>
      <c r="G228" s="52" t="str">
        <f>IFERROR(_xlfn.IFNA(VLOOKUP(Leistungsübersicht!C228,Detaildaten!$F$8:$I$308,4,0)/VLOOKUP(C228,Detaildaten!$F$8:$X$308,19,0)*VLOOKUP(C228,'Leistungsübersicht - WIP'!$Y$6:$AG$305,9,0)*VLOOKUP(IF(SUM($S$18:$S$323)=0,1,SUM($S$18:$S$323)),Faktoren!$B$8:$C$17,2,0)*IF($D$9=Optionen!$N$4,Leistungsübersicht!$D$11/VLOOKUP(Leistungsübersicht!$D$10,Optionen!$W$3:$X$18,2,0),1),""),0)</f>
        <v/>
      </c>
      <c r="H228" s="63"/>
      <c r="I228" s="63"/>
      <c r="J228" t="str">
        <f>IF(Q228&gt;0,CONCATENATE("Bereits im Paket ",E228," enthalten"),IF(AND(D228="Nein",I228="X"),"Paket fälschlicherweise ausgewählt",IF(AND(H228="X",I228="X"),"Paket und Einzeln zeitgleich ausgewählt",IF(IFERROR(VLOOKUP(C228,Detaildaten!F218:U518,16,0),"")="","",VLOOKUP(C228,Detaildaten!F218:U518,16,0)))))</f>
        <v/>
      </c>
      <c r="N228">
        <f t="shared" si="22"/>
        <v>0</v>
      </c>
      <c r="O228" t="str">
        <f t="shared" si="21"/>
        <v/>
      </c>
      <c r="P228">
        <f t="shared" si="23"/>
        <v>0</v>
      </c>
      <c r="Q228">
        <f t="shared" si="24"/>
        <v>0</v>
      </c>
      <c r="R228" t="str">
        <f>IF(O228="","",COUNTIF($O228:$O$326,O228))</f>
        <v/>
      </c>
      <c r="S228">
        <f t="shared" si="25"/>
        <v>0</v>
      </c>
      <c r="T228">
        <f t="shared" si="26"/>
        <v>0</v>
      </c>
      <c r="U228" t="str">
        <f t="array" ref="U228">IFERROR(INDEX($O$18:$O$323,MATCH(1,COUNTIF($U$17:U227,$O$18:$O$323)+($O$18:$O533&lt;&gt;"")*1,0)),"")</f>
        <v/>
      </c>
      <c r="V228" t="str">
        <f t="shared" si="27"/>
        <v/>
      </c>
    </row>
    <row r="229" spans="2:22" x14ac:dyDescent="0.3">
      <c r="B229" t="str">
        <f>IF('Leistungsübersicht - WIP'!X217="","",'Leistungsübersicht - WIP'!X217)</f>
        <v/>
      </c>
      <c r="C229" t="str">
        <f>IF('Leistungsübersicht - WIP'!Y217="","",'Leistungsübersicht - WIP'!Y217)</f>
        <v/>
      </c>
      <c r="D229" t="str">
        <f>IF('Leistungsübersicht - WIP'!Z217="","",'Leistungsübersicht - WIP'!Z217)</f>
        <v/>
      </c>
      <c r="E229" t="str">
        <f>IF('Leistungsübersicht - WIP'!AA217="","",'Leistungsübersicht - WIP'!AA217)</f>
        <v/>
      </c>
      <c r="F229" s="52" t="str">
        <f>IFERROR(_xlfn.IFNA(VLOOKUP(Leistungsübersicht!C229,Detaildaten!$F$8:$I$308,4,0)/VLOOKUP(C229,Detaildaten!$F$8:$X$308,19,0)*VLOOKUP(C229,'Leistungsübersicht - WIP'!$Y$6:$AG$305,9,0)*Faktoren!$C$2*IF($D$9=Optionen!$N$4,Leistungsübersicht!$D$11/VLOOKUP(Leistungsübersicht!$D$10,Optionen!$W$3:$X$18,2,0),1),""),0)</f>
        <v/>
      </c>
      <c r="G229" s="52" t="str">
        <f>IFERROR(_xlfn.IFNA(VLOOKUP(Leistungsübersicht!C229,Detaildaten!$F$8:$I$308,4,0)/VLOOKUP(C229,Detaildaten!$F$8:$X$308,19,0)*VLOOKUP(C229,'Leistungsübersicht - WIP'!$Y$6:$AG$305,9,0)*VLOOKUP(IF(SUM($S$18:$S$323)=0,1,SUM($S$18:$S$323)),Faktoren!$B$8:$C$17,2,0)*IF($D$9=Optionen!$N$4,Leistungsübersicht!$D$11/VLOOKUP(Leistungsübersicht!$D$10,Optionen!$W$3:$X$18,2,0),1),""),0)</f>
        <v/>
      </c>
      <c r="H229" s="63"/>
      <c r="I229" s="63"/>
      <c r="J229" t="str">
        <f>IF(Q229&gt;0,CONCATENATE("Bereits im Paket ",E229," enthalten"),IF(AND(D229="Nein",I229="X"),"Paket fälschlicherweise ausgewählt",IF(AND(H229="X",I229="X"),"Paket und Einzeln zeitgleich ausgewählt",IF(IFERROR(VLOOKUP(C229,Detaildaten!F219:U519,16,0),"")="","",VLOOKUP(C229,Detaildaten!F219:U519,16,0)))))</f>
        <v/>
      </c>
      <c r="N229">
        <f t="shared" si="22"/>
        <v>0</v>
      </c>
      <c r="O229" t="str">
        <f t="shared" si="21"/>
        <v/>
      </c>
      <c r="P229">
        <f t="shared" si="23"/>
        <v>0</v>
      </c>
      <c r="Q229">
        <f t="shared" si="24"/>
        <v>0</v>
      </c>
      <c r="R229" t="str">
        <f>IF(O229="","",COUNTIF($O229:$O$326,O229))</f>
        <v/>
      </c>
      <c r="S229">
        <f t="shared" si="25"/>
        <v>0</v>
      </c>
      <c r="T229">
        <f t="shared" si="26"/>
        <v>0</v>
      </c>
      <c r="U229" t="str">
        <f t="array" ref="U229">IFERROR(INDEX($O$18:$O$323,MATCH(1,COUNTIF($U$17:U228,$O$18:$O$323)+($O$18:$O534&lt;&gt;"")*1,0)),"")</f>
        <v/>
      </c>
      <c r="V229" t="str">
        <f t="shared" si="27"/>
        <v/>
      </c>
    </row>
    <row r="230" spans="2:22" x14ac:dyDescent="0.3">
      <c r="B230" t="str">
        <f>IF('Leistungsübersicht - WIP'!X218="","",'Leistungsübersicht - WIP'!X218)</f>
        <v/>
      </c>
      <c r="C230" t="str">
        <f>IF('Leistungsübersicht - WIP'!Y218="","",'Leistungsübersicht - WIP'!Y218)</f>
        <v/>
      </c>
      <c r="D230" t="str">
        <f>IF('Leistungsübersicht - WIP'!Z218="","",'Leistungsübersicht - WIP'!Z218)</f>
        <v/>
      </c>
      <c r="E230" t="str">
        <f>IF('Leistungsübersicht - WIP'!AA218="","",'Leistungsübersicht - WIP'!AA218)</f>
        <v/>
      </c>
      <c r="F230" s="52" t="str">
        <f>IFERROR(_xlfn.IFNA(VLOOKUP(Leistungsübersicht!C230,Detaildaten!$F$8:$I$308,4,0)/VLOOKUP(C230,Detaildaten!$F$8:$X$308,19,0)*VLOOKUP(C230,'Leistungsübersicht - WIP'!$Y$6:$AG$305,9,0)*Faktoren!$C$2*IF($D$9=Optionen!$N$4,Leistungsübersicht!$D$11/VLOOKUP(Leistungsübersicht!$D$10,Optionen!$W$3:$X$18,2,0),1),""),0)</f>
        <v/>
      </c>
      <c r="G230" s="52" t="str">
        <f>IFERROR(_xlfn.IFNA(VLOOKUP(Leistungsübersicht!C230,Detaildaten!$F$8:$I$308,4,0)/VLOOKUP(C230,Detaildaten!$F$8:$X$308,19,0)*VLOOKUP(C230,'Leistungsübersicht - WIP'!$Y$6:$AG$305,9,0)*VLOOKUP(IF(SUM($S$18:$S$323)=0,1,SUM($S$18:$S$323)),Faktoren!$B$8:$C$17,2,0)*IF($D$9=Optionen!$N$4,Leistungsübersicht!$D$11/VLOOKUP(Leistungsübersicht!$D$10,Optionen!$W$3:$X$18,2,0),1),""),0)</f>
        <v/>
      </c>
      <c r="H230" s="63"/>
      <c r="I230" s="63"/>
      <c r="J230" t="str">
        <f>IF(Q230&gt;0,CONCATENATE("Bereits im Paket ",E230," enthalten"),IF(AND(D230="Nein",I230="X"),"Paket fälschlicherweise ausgewählt",IF(AND(H230="X",I230="X"),"Paket und Einzeln zeitgleich ausgewählt",IF(IFERROR(VLOOKUP(C230,Detaildaten!F220:U520,16,0),"")="","",VLOOKUP(C230,Detaildaten!F220:U520,16,0)))))</f>
        <v/>
      </c>
      <c r="N230">
        <f t="shared" si="22"/>
        <v>0</v>
      </c>
      <c r="O230" t="str">
        <f t="shared" si="21"/>
        <v/>
      </c>
      <c r="P230">
        <f t="shared" si="23"/>
        <v>0</v>
      </c>
      <c r="Q230">
        <f t="shared" si="24"/>
        <v>0</v>
      </c>
      <c r="R230" t="str">
        <f>IF(O230="","",COUNTIF($O230:$O$326,O230))</f>
        <v/>
      </c>
      <c r="S230">
        <f t="shared" si="25"/>
        <v>0</v>
      </c>
      <c r="T230">
        <f t="shared" si="26"/>
        <v>0</v>
      </c>
      <c r="U230" t="str">
        <f t="array" ref="U230">IFERROR(INDEX($O$18:$O$323,MATCH(1,COUNTIF($U$17:U229,$O$18:$O$323)+($O$18:$O535&lt;&gt;"")*1,0)),"")</f>
        <v/>
      </c>
      <c r="V230" t="str">
        <f t="shared" si="27"/>
        <v/>
      </c>
    </row>
    <row r="231" spans="2:22" x14ac:dyDescent="0.3">
      <c r="B231" t="str">
        <f>IF('Leistungsübersicht - WIP'!X219="","",'Leistungsübersicht - WIP'!X219)</f>
        <v/>
      </c>
      <c r="C231" t="str">
        <f>IF('Leistungsübersicht - WIP'!Y219="","",'Leistungsübersicht - WIP'!Y219)</f>
        <v/>
      </c>
      <c r="D231" t="str">
        <f>IF('Leistungsübersicht - WIP'!Z219="","",'Leistungsübersicht - WIP'!Z219)</f>
        <v/>
      </c>
      <c r="E231" t="str">
        <f>IF('Leistungsübersicht - WIP'!AA219="","",'Leistungsübersicht - WIP'!AA219)</f>
        <v/>
      </c>
      <c r="F231" s="52" t="str">
        <f>IFERROR(_xlfn.IFNA(VLOOKUP(Leistungsübersicht!C231,Detaildaten!$F$8:$I$308,4,0)/VLOOKUP(C231,Detaildaten!$F$8:$X$308,19,0)*VLOOKUP(C231,'Leistungsübersicht - WIP'!$Y$6:$AG$305,9,0)*Faktoren!$C$2*IF($D$9=Optionen!$N$4,Leistungsübersicht!$D$11/VLOOKUP(Leistungsübersicht!$D$10,Optionen!$W$3:$X$18,2,0),1),""),0)</f>
        <v/>
      </c>
      <c r="G231" s="52" t="str">
        <f>IFERROR(_xlfn.IFNA(VLOOKUP(Leistungsübersicht!C231,Detaildaten!$F$8:$I$308,4,0)/VLOOKUP(C231,Detaildaten!$F$8:$X$308,19,0)*VLOOKUP(C231,'Leistungsübersicht - WIP'!$Y$6:$AG$305,9,0)*VLOOKUP(IF(SUM($S$18:$S$323)=0,1,SUM($S$18:$S$323)),Faktoren!$B$8:$C$17,2,0)*IF($D$9=Optionen!$N$4,Leistungsübersicht!$D$11/VLOOKUP(Leistungsübersicht!$D$10,Optionen!$W$3:$X$18,2,0),1),""),0)</f>
        <v/>
      </c>
      <c r="H231" s="63"/>
      <c r="I231" s="63"/>
      <c r="J231" t="str">
        <f>IF(Q231&gt;0,CONCATENATE("Bereits im Paket ",E231," enthalten"),IF(AND(D231="Nein",I231="X"),"Paket fälschlicherweise ausgewählt",IF(AND(H231="X",I231="X"),"Paket und Einzeln zeitgleich ausgewählt",IF(IFERROR(VLOOKUP(C231,Detaildaten!F221:U521,16,0),"")="","",VLOOKUP(C231,Detaildaten!F221:U521,16,0)))))</f>
        <v/>
      </c>
      <c r="N231">
        <f t="shared" si="22"/>
        <v>0</v>
      </c>
      <c r="O231" t="str">
        <f t="shared" si="21"/>
        <v/>
      </c>
      <c r="P231">
        <f t="shared" si="23"/>
        <v>0</v>
      </c>
      <c r="Q231">
        <f t="shared" si="24"/>
        <v>0</v>
      </c>
      <c r="R231" t="str">
        <f>IF(O231="","",COUNTIF($O231:$O$326,O231))</f>
        <v/>
      </c>
      <c r="S231">
        <f t="shared" si="25"/>
        <v>0</v>
      </c>
      <c r="T231">
        <f t="shared" si="26"/>
        <v>0</v>
      </c>
      <c r="U231" t="str">
        <f t="array" ref="U231">IFERROR(INDEX($O$18:$O$323,MATCH(1,COUNTIF($U$17:U230,$O$18:$O$323)+($O$18:$O536&lt;&gt;"")*1,0)),"")</f>
        <v/>
      </c>
      <c r="V231" t="str">
        <f t="shared" si="27"/>
        <v/>
      </c>
    </row>
    <row r="232" spans="2:22" x14ac:dyDescent="0.3">
      <c r="B232" t="str">
        <f>IF('Leistungsübersicht - WIP'!X220="","",'Leistungsübersicht - WIP'!X220)</f>
        <v/>
      </c>
      <c r="C232" t="str">
        <f>IF('Leistungsübersicht - WIP'!Y220="","",'Leistungsübersicht - WIP'!Y220)</f>
        <v/>
      </c>
      <c r="D232" t="str">
        <f>IF('Leistungsübersicht - WIP'!Z220="","",'Leistungsübersicht - WIP'!Z220)</f>
        <v/>
      </c>
      <c r="E232" t="str">
        <f>IF('Leistungsübersicht - WIP'!AA220="","",'Leistungsübersicht - WIP'!AA220)</f>
        <v/>
      </c>
      <c r="F232" s="52" t="str">
        <f>IFERROR(_xlfn.IFNA(VLOOKUP(Leistungsübersicht!C232,Detaildaten!$F$8:$I$308,4,0)/VLOOKUP(C232,Detaildaten!$F$8:$X$308,19,0)*VLOOKUP(C232,'Leistungsübersicht - WIP'!$Y$6:$AG$305,9,0)*Faktoren!$C$2*IF($D$9=Optionen!$N$4,Leistungsübersicht!$D$11/VLOOKUP(Leistungsübersicht!$D$10,Optionen!$W$3:$X$18,2,0),1),""),0)</f>
        <v/>
      </c>
      <c r="G232" s="52" t="str">
        <f>IFERROR(_xlfn.IFNA(VLOOKUP(Leistungsübersicht!C232,Detaildaten!$F$8:$I$308,4,0)/VLOOKUP(C232,Detaildaten!$F$8:$X$308,19,0)*VLOOKUP(C232,'Leistungsübersicht - WIP'!$Y$6:$AG$305,9,0)*VLOOKUP(IF(SUM($S$18:$S$323)=0,1,SUM($S$18:$S$323)),Faktoren!$B$8:$C$17,2,0)*IF($D$9=Optionen!$N$4,Leistungsübersicht!$D$11/VLOOKUP(Leistungsübersicht!$D$10,Optionen!$W$3:$X$18,2,0),1),""),0)</f>
        <v/>
      </c>
      <c r="H232" s="63"/>
      <c r="I232" s="63"/>
      <c r="J232" t="str">
        <f>IF(Q232&gt;0,CONCATENATE("Bereits im Paket ",E232," enthalten"),IF(AND(D232="Nein",I232="X"),"Paket fälschlicherweise ausgewählt",IF(AND(H232="X",I232="X"),"Paket und Einzeln zeitgleich ausgewählt",IF(IFERROR(VLOOKUP(C232,Detaildaten!F222:U522,16,0),"")="","",VLOOKUP(C232,Detaildaten!F222:U522,16,0)))))</f>
        <v/>
      </c>
      <c r="N232">
        <f t="shared" si="22"/>
        <v>0</v>
      </c>
      <c r="O232" t="str">
        <f t="shared" si="21"/>
        <v/>
      </c>
      <c r="P232">
        <f t="shared" si="23"/>
        <v>0</v>
      </c>
      <c r="Q232">
        <f t="shared" si="24"/>
        <v>0</v>
      </c>
      <c r="R232" t="str">
        <f>IF(O232="","",COUNTIF($O232:$O$326,O232))</f>
        <v/>
      </c>
      <c r="S232">
        <f t="shared" si="25"/>
        <v>0</v>
      </c>
      <c r="T232">
        <f t="shared" si="26"/>
        <v>0</v>
      </c>
      <c r="U232" t="str">
        <f t="array" ref="U232">IFERROR(INDEX($O$18:$O$323,MATCH(1,COUNTIF($U$17:U231,$O$18:$O$323)+($O$18:$O537&lt;&gt;"")*1,0)),"")</f>
        <v/>
      </c>
      <c r="V232" t="str">
        <f t="shared" si="27"/>
        <v/>
      </c>
    </row>
    <row r="233" spans="2:22" x14ac:dyDescent="0.3">
      <c r="B233" t="str">
        <f>IF('Leistungsübersicht - WIP'!X221="","",'Leistungsübersicht - WIP'!X221)</f>
        <v/>
      </c>
      <c r="C233" t="str">
        <f>IF('Leistungsübersicht - WIP'!Y221="","",'Leistungsübersicht - WIP'!Y221)</f>
        <v/>
      </c>
      <c r="D233" t="str">
        <f>IF('Leistungsübersicht - WIP'!Z221="","",'Leistungsübersicht - WIP'!Z221)</f>
        <v/>
      </c>
      <c r="E233" t="str">
        <f>IF('Leistungsübersicht - WIP'!AA221="","",'Leistungsübersicht - WIP'!AA221)</f>
        <v/>
      </c>
      <c r="F233" s="52" t="str">
        <f>IFERROR(_xlfn.IFNA(VLOOKUP(Leistungsübersicht!C233,Detaildaten!$F$8:$I$308,4,0)/VLOOKUP(C233,Detaildaten!$F$8:$X$308,19,0)*VLOOKUP(C233,'Leistungsübersicht - WIP'!$Y$6:$AG$305,9,0)*Faktoren!$C$2*IF($D$9=Optionen!$N$4,Leistungsübersicht!$D$11/VLOOKUP(Leistungsübersicht!$D$10,Optionen!$W$3:$X$18,2,0),1),""),0)</f>
        <v/>
      </c>
      <c r="G233" s="52" t="str">
        <f>IFERROR(_xlfn.IFNA(VLOOKUP(Leistungsübersicht!C233,Detaildaten!$F$8:$I$308,4,0)/VLOOKUP(C233,Detaildaten!$F$8:$X$308,19,0)*VLOOKUP(C233,'Leistungsübersicht - WIP'!$Y$6:$AG$305,9,0)*VLOOKUP(IF(SUM($S$18:$S$323)=0,1,SUM($S$18:$S$323)),Faktoren!$B$8:$C$17,2,0)*IF($D$9=Optionen!$N$4,Leistungsübersicht!$D$11/VLOOKUP(Leistungsübersicht!$D$10,Optionen!$W$3:$X$18,2,0),1),""),0)</f>
        <v/>
      </c>
      <c r="H233" s="63"/>
      <c r="I233" s="63"/>
      <c r="J233" t="str">
        <f>IF(Q233&gt;0,CONCATENATE("Bereits im Paket ",E233," enthalten"),IF(AND(D233="Nein",I233="X"),"Paket fälschlicherweise ausgewählt",IF(AND(H233="X",I233="X"),"Paket und Einzeln zeitgleich ausgewählt",IF(IFERROR(VLOOKUP(C233,Detaildaten!F223:U523,16,0),"")="","",VLOOKUP(C233,Detaildaten!F223:U523,16,0)))))</f>
        <v/>
      </c>
      <c r="N233">
        <f t="shared" si="22"/>
        <v>0</v>
      </c>
      <c r="O233" t="str">
        <f t="shared" si="21"/>
        <v/>
      </c>
      <c r="P233">
        <f t="shared" si="23"/>
        <v>0</v>
      </c>
      <c r="Q233">
        <f t="shared" si="24"/>
        <v>0</v>
      </c>
      <c r="R233" t="str">
        <f>IF(O233="","",COUNTIF($O233:$O$326,O233))</f>
        <v/>
      </c>
      <c r="S233">
        <f t="shared" si="25"/>
        <v>0</v>
      </c>
      <c r="T233">
        <f t="shared" si="26"/>
        <v>0</v>
      </c>
      <c r="U233" t="str">
        <f t="array" ref="U233">IFERROR(INDEX($O$18:$O$323,MATCH(1,COUNTIF($U$17:U232,$O$18:$O$323)+($O$18:$O538&lt;&gt;"")*1,0)),"")</f>
        <v/>
      </c>
      <c r="V233" t="str">
        <f t="shared" si="27"/>
        <v/>
      </c>
    </row>
    <row r="234" spans="2:22" x14ac:dyDescent="0.3">
      <c r="B234" t="str">
        <f>IF('Leistungsübersicht - WIP'!X222="","",'Leistungsübersicht - WIP'!X222)</f>
        <v/>
      </c>
      <c r="C234" t="str">
        <f>IF('Leistungsübersicht - WIP'!Y222="","",'Leistungsübersicht - WIP'!Y222)</f>
        <v/>
      </c>
      <c r="D234" t="str">
        <f>IF('Leistungsübersicht - WIP'!Z222="","",'Leistungsübersicht - WIP'!Z222)</f>
        <v/>
      </c>
      <c r="E234" t="str">
        <f>IF('Leistungsübersicht - WIP'!AA222="","",'Leistungsübersicht - WIP'!AA222)</f>
        <v/>
      </c>
      <c r="F234" s="52" t="str">
        <f>IFERROR(_xlfn.IFNA(VLOOKUP(Leistungsübersicht!C234,Detaildaten!$F$8:$I$308,4,0)/VLOOKUP(C234,Detaildaten!$F$8:$X$308,19,0)*VLOOKUP(C234,'Leistungsübersicht - WIP'!$Y$6:$AG$305,9,0)*Faktoren!$C$2*IF($D$9=Optionen!$N$4,Leistungsübersicht!$D$11/VLOOKUP(Leistungsübersicht!$D$10,Optionen!$W$3:$X$18,2,0),1),""),0)</f>
        <v/>
      </c>
      <c r="G234" s="52" t="str">
        <f>IFERROR(_xlfn.IFNA(VLOOKUP(Leistungsübersicht!C234,Detaildaten!$F$8:$I$308,4,0)/VLOOKUP(C234,Detaildaten!$F$8:$X$308,19,0)*VLOOKUP(C234,'Leistungsübersicht - WIP'!$Y$6:$AG$305,9,0)*VLOOKUP(IF(SUM($S$18:$S$323)=0,1,SUM($S$18:$S$323)),Faktoren!$B$8:$C$17,2,0)*IF($D$9=Optionen!$N$4,Leistungsübersicht!$D$11/VLOOKUP(Leistungsübersicht!$D$10,Optionen!$W$3:$X$18,2,0),1),""),0)</f>
        <v/>
      </c>
      <c r="H234" s="63"/>
      <c r="I234" s="63"/>
      <c r="J234" t="str">
        <f>IF(Q234&gt;0,CONCATENATE("Bereits im Paket ",E234," enthalten"),IF(AND(D234="Nein",I234="X"),"Paket fälschlicherweise ausgewählt",IF(AND(H234="X",I234="X"),"Paket und Einzeln zeitgleich ausgewählt",IF(IFERROR(VLOOKUP(C234,Detaildaten!F224:U524,16,0),"")="","",VLOOKUP(C234,Detaildaten!F224:U524,16,0)))))</f>
        <v/>
      </c>
      <c r="N234">
        <f t="shared" si="22"/>
        <v>0</v>
      </c>
      <c r="O234" t="str">
        <f t="shared" si="21"/>
        <v/>
      </c>
      <c r="P234">
        <f t="shared" si="23"/>
        <v>0</v>
      </c>
      <c r="Q234">
        <f t="shared" si="24"/>
        <v>0</v>
      </c>
      <c r="R234" t="str">
        <f>IF(O234="","",COUNTIF($O234:$O$326,O234))</f>
        <v/>
      </c>
      <c r="S234">
        <f t="shared" si="25"/>
        <v>0</v>
      </c>
      <c r="T234">
        <f t="shared" si="26"/>
        <v>0</v>
      </c>
      <c r="U234" t="str">
        <f t="array" ref="U234">IFERROR(INDEX($O$18:$O$323,MATCH(1,COUNTIF($U$17:U233,$O$18:$O$323)+($O$18:$O539&lt;&gt;"")*1,0)),"")</f>
        <v/>
      </c>
      <c r="V234" t="str">
        <f t="shared" si="27"/>
        <v/>
      </c>
    </row>
    <row r="235" spans="2:22" x14ac:dyDescent="0.3">
      <c r="B235" t="str">
        <f>IF('Leistungsübersicht - WIP'!X223="","",'Leistungsübersicht - WIP'!X223)</f>
        <v/>
      </c>
      <c r="C235" t="str">
        <f>IF('Leistungsübersicht - WIP'!Y223="","",'Leistungsübersicht - WIP'!Y223)</f>
        <v/>
      </c>
      <c r="D235" t="str">
        <f>IF('Leistungsübersicht - WIP'!Z223="","",'Leistungsübersicht - WIP'!Z223)</f>
        <v/>
      </c>
      <c r="E235" t="str">
        <f>IF('Leistungsübersicht - WIP'!AA223="","",'Leistungsübersicht - WIP'!AA223)</f>
        <v/>
      </c>
      <c r="F235" s="52" t="str">
        <f>IFERROR(_xlfn.IFNA(VLOOKUP(Leistungsübersicht!C235,Detaildaten!$F$8:$I$308,4,0)/VLOOKUP(C235,Detaildaten!$F$8:$X$308,19,0)*VLOOKUP(C235,'Leistungsübersicht - WIP'!$Y$6:$AG$305,9,0)*Faktoren!$C$2*IF($D$9=Optionen!$N$4,Leistungsübersicht!$D$11/VLOOKUP(Leistungsübersicht!$D$10,Optionen!$W$3:$X$18,2,0),1),""),0)</f>
        <v/>
      </c>
      <c r="G235" s="52" t="str">
        <f>IFERROR(_xlfn.IFNA(VLOOKUP(Leistungsübersicht!C235,Detaildaten!$F$8:$I$308,4,0)/VLOOKUP(C235,Detaildaten!$F$8:$X$308,19,0)*VLOOKUP(C235,'Leistungsübersicht - WIP'!$Y$6:$AG$305,9,0)*VLOOKUP(IF(SUM($S$18:$S$323)=0,1,SUM($S$18:$S$323)),Faktoren!$B$8:$C$17,2,0)*IF($D$9=Optionen!$N$4,Leistungsübersicht!$D$11/VLOOKUP(Leistungsübersicht!$D$10,Optionen!$W$3:$X$18,2,0),1),""),0)</f>
        <v/>
      </c>
      <c r="H235" s="63"/>
      <c r="I235" s="63"/>
      <c r="J235" t="str">
        <f>IF(Q235&gt;0,CONCATENATE("Bereits im Paket ",E235," enthalten"),IF(AND(D235="Nein",I235="X"),"Paket fälschlicherweise ausgewählt",IF(AND(H235="X",I235="X"),"Paket und Einzeln zeitgleich ausgewählt",IF(IFERROR(VLOOKUP(C235,Detaildaten!F225:U525,16,0),"")="","",VLOOKUP(C235,Detaildaten!F225:U525,16,0)))))</f>
        <v/>
      </c>
      <c r="N235">
        <f t="shared" si="22"/>
        <v>0</v>
      </c>
      <c r="O235" t="str">
        <f t="shared" si="21"/>
        <v/>
      </c>
      <c r="P235">
        <f t="shared" si="23"/>
        <v>0</v>
      </c>
      <c r="Q235">
        <f t="shared" si="24"/>
        <v>0</v>
      </c>
      <c r="R235" t="str">
        <f>IF(O235="","",COUNTIF($O235:$O$326,O235))</f>
        <v/>
      </c>
      <c r="S235">
        <f t="shared" si="25"/>
        <v>0</v>
      </c>
      <c r="T235">
        <f t="shared" si="26"/>
        <v>0</v>
      </c>
      <c r="U235" t="str">
        <f t="array" ref="U235">IFERROR(INDEX($O$18:$O$323,MATCH(1,COUNTIF($U$17:U234,$O$18:$O$323)+($O$18:$O540&lt;&gt;"")*1,0)),"")</f>
        <v/>
      </c>
      <c r="V235" t="str">
        <f t="shared" si="27"/>
        <v/>
      </c>
    </row>
    <row r="236" spans="2:22" x14ac:dyDescent="0.3">
      <c r="B236" t="str">
        <f>IF('Leistungsübersicht - WIP'!X224="","",'Leistungsübersicht - WIP'!X224)</f>
        <v/>
      </c>
      <c r="C236" t="str">
        <f>IF('Leistungsübersicht - WIP'!Y224="","",'Leistungsübersicht - WIP'!Y224)</f>
        <v/>
      </c>
      <c r="D236" t="str">
        <f>IF('Leistungsübersicht - WIP'!Z224="","",'Leistungsübersicht - WIP'!Z224)</f>
        <v/>
      </c>
      <c r="E236" t="str">
        <f>IF('Leistungsübersicht - WIP'!AA224="","",'Leistungsübersicht - WIP'!AA224)</f>
        <v/>
      </c>
      <c r="F236" s="52" t="str">
        <f>IFERROR(_xlfn.IFNA(VLOOKUP(Leistungsübersicht!C236,Detaildaten!$F$8:$I$308,4,0)/VLOOKUP(C236,Detaildaten!$F$8:$X$308,19,0)*VLOOKUP(C236,'Leistungsübersicht - WIP'!$Y$6:$AG$305,9,0)*Faktoren!$C$2*IF($D$9=Optionen!$N$4,Leistungsübersicht!$D$11/VLOOKUP(Leistungsübersicht!$D$10,Optionen!$W$3:$X$18,2,0),1),""),0)</f>
        <v/>
      </c>
      <c r="G236" s="52" t="str">
        <f>IFERROR(_xlfn.IFNA(VLOOKUP(Leistungsübersicht!C236,Detaildaten!$F$8:$I$308,4,0)/VLOOKUP(C236,Detaildaten!$F$8:$X$308,19,0)*VLOOKUP(C236,'Leistungsübersicht - WIP'!$Y$6:$AG$305,9,0)*VLOOKUP(IF(SUM($S$18:$S$323)=0,1,SUM($S$18:$S$323)),Faktoren!$B$8:$C$17,2,0)*IF($D$9=Optionen!$N$4,Leistungsübersicht!$D$11/VLOOKUP(Leistungsübersicht!$D$10,Optionen!$W$3:$X$18,2,0),1),""),0)</f>
        <v/>
      </c>
      <c r="H236" s="63"/>
      <c r="I236" s="63"/>
      <c r="J236" t="str">
        <f>IF(Q236&gt;0,CONCATENATE("Bereits im Paket ",E236," enthalten"),IF(AND(D236="Nein",I236="X"),"Paket fälschlicherweise ausgewählt",IF(AND(H236="X",I236="X"),"Paket und Einzeln zeitgleich ausgewählt",IF(IFERROR(VLOOKUP(C236,Detaildaten!F226:U526,16,0),"")="","",VLOOKUP(C236,Detaildaten!F226:U526,16,0)))))</f>
        <v/>
      </c>
      <c r="N236">
        <f t="shared" si="22"/>
        <v>0</v>
      </c>
      <c r="O236" t="str">
        <f t="shared" si="21"/>
        <v/>
      </c>
      <c r="P236">
        <f t="shared" si="23"/>
        <v>0</v>
      </c>
      <c r="Q236">
        <f t="shared" si="24"/>
        <v>0</v>
      </c>
      <c r="R236" t="str">
        <f>IF(O236="","",COUNTIF($O236:$O$326,O236))</f>
        <v/>
      </c>
      <c r="S236">
        <f t="shared" si="25"/>
        <v>0</v>
      </c>
      <c r="T236">
        <f t="shared" si="26"/>
        <v>0</v>
      </c>
      <c r="U236" t="str">
        <f t="array" ref="U236">IFERROR(INDEX($O$18:$O$323,MATCH(1,COUNTIF($U$17:U235,$O$18:$O$323)+($O$18:$O541&lt;&gt;"")*1,0)),"")</f>
        <v/>
      </c>
      <c r="V236" t="str">
        <f t="shared" si="27"/>
        <v/>
      </c>
    </row>
    <row r="237" spans="2:22" x14ac:dyDescent="0.3">
      <c r="B237" t="str">
        <f>IF('Leistungsübersicht - WIP'!X225="","",'Leistungsübersicht - WIP'!X225)</f>
        <v/>
      </c>
      <c r="C237" t="str">
        <f>IF('Leistungsübersicht - WIP'!Y225="","",'Leistungsübersicht - WIP'!Y225)</f>
        <v/>
      </c>
      <c r="D237" t="str">
        <f>IF('Leistungsübersicht - WIP'!Z225="","",'Leistungsübersicht - WIP'!Z225)</f>
        <v/>
      </c>
      <c r="E237" t="str">
        <f>IF('Leistungsübersicht - WIP'!AA225="","",'Leistungsübersicht - WIP'!AA225)</f>
        <v/>
      </c>
      <c r="F237" s="52" t="str">
        <f>IFERROR(_xlfn.IFNA(VLOOKUP(Leistungsübersicht!C237,Detaildaten!$F$8:$I$308,4,0)/VLOOKUP(C237,Detaildaten!$F$8:$X$308,19,0)*VLOOKUP(C237,'Leistungsübersicht - WIP'!$Y$6:$AG$305,9,0)*Faktoren!$C$2*IF($D$9=Optionen!$N$4,Leistungsübersicht!$D$11/VLOOKUP(Leistungsübersicht!$D$10,Optionen!$W$3:$X$18,2,0),1),""),0)</f>
        <v/>
      </c>
      <c r="G237" s="52" t="str">
        <f>IFERROR(_xlfn.IFNA(VLOOKUP(Leistungsübersicht!C237,Detaildaten!$F$8:$I$308,4,0)/VLOOKUP(C237,Detaildaten!$F$8:$X$308,19,0)*VLOOKUP(C237,'Leistungsübersicht - WIP'!$Y$6:$AG$305,9,0)*VLOOKUP(IF(SUM($S$18:$S$323)=0,1,SUM($S$18:$S$323)),Faktoren!$B$8:$C$17,2,0)*IF($D$9=Optionen!$N$4,Leistungsübersicht!$D$11/VLOOKUP(Leistungsübersicht!$D$10,Optionen!$W$3:$X$18,2,0),1),""),0)</f>
        <v/>
      </c>
      <c r="H237" s="63"/>
      <c r="I237" s="63"/>
      <c r="J237" t="str">
        <f>IF(Q237&gt;0,CONCATENATE("Bereits im Paket ",E237," enthalten"),IF(AND(D237="Nein",I237="X"),"Paket fälschlicherweise ausgewählt",IF(AND(H237="X",I237="X"),"Paket und Einzeln zeitgleich ausgewählt",IF(IFERROR(VLOOKUP(C237,Detaildaten!F227:U527,16,0),"")="","",VLOOKUP(C237,Detaildaten!F227:U527,16,0)))))</f>
        <v/>
      </c>
      <c r="N237">
        <f t="shared" si="22"/>
        <v>0</v>
      </c>
      <c r="O237" t="str">
        <f t="shared" si="21"/>
        <v/>
      </c>
      <c r="P237">
        <f t="shared" si="23"/>
        <v>0</v>
      </c>
      <c r="Q237">
        <f t="shared" si="24"/>
        <v>0</v>
      </c>
      <c r="R237" t="str">
        <f>IF(O237="","",COUNTIF($O237:$O$326,O237))</f>
        <v/>
      </c>
      <c r="S237">
        <f t="shared" si="25"/>
        <v>0</v>
      </c>
      <c r="T237">
        <f t="shared" si="26"/>
        <v>0</v>
      </c>
      <c r="U237" t="str">
        <f t="array" ref="U237">IFERROR(INDEX($O$18:$O$323,MATCH(1,COUNTIF($U$17:U236,$O$18:$O$323)+($O$18:$O542&lt;&gt;"")*1,0)),"")</f>
        <v/>
      </c>
      <c r="V237" t="str">
        <f t="shared" si="27"/>
        <v/>
      </c>
    </row>
    <row r="238" spans="2:22" x14ac:dyDescent="0.3">
      <c r="B238" t="str">
        <f>IF('Leistungsübersicht - WIP'!X226="","",'Leistungsübersicht - WIP'!X226)</f>
        <v/>
      </c>
      <c r="C238" t="str">
        <f>IF('Leistungsübersicht - WIP'!Y226="","",'Leistungsübersicht - WIP'!Y226)</f>
        <v/>
      </c>
      <c r="D238" t="str">
        <f>IF('Leistungsübersicht - WIP'!Z226="","",'Leistungsübersicht - WIP'!Z226)</f>
        <v/>
      </c>
      <c r="E238" t="str">
        <f>IF('Leistungsübersicht - WIP'!AA226="","",'Leistungsübersicht - WIP'!AA226)</f>
        <v/>
      </c>
      <c r="F238" s="52" t="str">
        <f>IFERROR(_xlfn.IFNA(VLOOKUP(Leistungsübersicht!C238,Detaildaten!$F$8:$I$308,4,0)/VLOOKUP(C238,Detaildaten!$F$8:$X$308,19,0)*VLOOKUP(C238,'Leistungsübersicht - WIP'!$Y$6:$AG$305,9,0)*Faktoren!$C$2*IF($D$9=Optionen!$N$4,Leistungsübersicht!$D$11/VLOOKUP(Leistungsübersicht!$D$10,Optionen!$W$3:$X$18,2,0),1),""),0)</f>
        <v/>
      </c>
      <c r="G238" s="52" t="str">
        <f>IFERROR(_xlfn.IFNA(VLOOKUP(Leistungsübersicht!C238,Detaildaten!$F$8:$I$308,4,0)/VLOOKUP(C238,Detaildaten!$F$8:$X$308,19,0)*VLOOKUP(C238,'Leistungsübersicht - WIP'!$Y$6:$AG$305,9,0)*VLOOKUP(IF(SUM($S$18:$S$323)=0,1,SUM($S$18:$S$323)),Faktoren!$B$8:$C$17,2,0)*IF($D$9=Optionen!$N$4,Leistungsübersicht!$D$11/VLOOKUP(Leistungsübersicht!$D$10,Optionen!$W$3:$X$18,2,0),1),""),0)</f>
        <v/>
      </c>
      <c r="H238" s="63"/>
      <c r="I238" s="63"/>
      <c r="J238" t="str">
        <f>IF(Q238&gt;0,CONCATENATE("Bereits im Paket ",E238," enthalten"),IF(AND(D238="Nein",I238="X"),"Paket fälschlicherweise ausgewählt",IF(AND(H238="X",I238="X"),"Paket und Einzeln zeitgleich ausgewählt",IF(IFERROR(VLOOKUP(C238,Detaildaten!F228:U528,16,0),"")="","",VLOOKUP(C238,Detaildaten!F228:U528,16,0)))))</f>
        <v/>
      </c>
      <c r="N238">
        <f t="shared" si="22"/>
        <v>0</v>
      </c>
      <c r="O238" t="str">
        <f t="shared" si="21"/>
        <v/>
      </c>
      <c r="P238">
        <f t="shared" si="23"/>
        <v>0</v>
      </c>
      <c r="Q238">
        <f t="shared" si="24"/>
        <v>0</v>
      </c>
      <c r="R238" t="str">
        <f>IF(O238="","",COUNTIF($O238:$O$326,O238))</f>
        <v/>
      </c>
      <c r="S238">
        <f t="shared" si="25"/>
        <v>0</v>
      </c>
      <c r="T238">
        <f t="shared" si="26"/>
        <v>0</v>
      </c>
      <c r="U238" t="str">
        <f t="array" ref="U238">IFERROR(INDEX($O$18:$O$323,MATCH(1,COUNTIF($U$17:U237,$O$18:$O$323)+($O$18:$O543&lt;&gt;"")*1,0)),"")</f>
        <v/>
      </c>
      <c r="V238" t="str">
        <f t="shared" si="27"/>
        <v/>
      </c>
    </row>
    <row r="239" spans="2:22" x14ac:dyDescent="0.3">
      <c r="B239" t="str">
        <f>IF('Leistungsübersicht - WIP'!X227="","",'Leistungsübersicht - WIP'!X227)</f>
        <v/>
      </c>
      <c r="C239" t="str">
        <f>IF('Leistungsübersicht - WIP'!Y227="","",'Leistungsübersicht - WIP'!Y227)</f>
        <v/>
      </c>
      <c r="D239" t="str">
        <f>IF('Leistungsübersicht - WIP'!Z227="","",'Leistungsübersicht - WIP'!Z227)</f>
        <v/>
      </c>
      <c r="E239" t="str">
        <f>IF('Leistungsübersicht - WIP'!AA227="","",'Leistungsübersicht - WIP'!AA227)</f>
        <v/>
      </c>
      <c r="F239" s="52" t="str">
        <f>IFERROR(_xlfn.IFNA(VLOOKUP(Leistungsübersicht!C239,Detaildaten!$F$8:$I$308,4,0)/VLOOKUP(C239,Detaildaten!$F$8:$X$308,19,0)*VLOOKUP(C239,'Leistungsübersicht - WIP'!$Y$6:$AG$305,9,0)*Faktoren!$C$2*IF($D$9=Optionen!$N$4,Leistungsübersicht!$D$11/VLOOKUP(Leistungsübersicht!$D$10,Optionen!$W$3:$X$18,2,0),1),""),0)</f>
        <v/>
      </c>
      <c r="G239" s="52" t="str">
        <f>IFERROR(_xlfn.IFNA(VLOOKUP(Leistungsübersicht!C239,Detaildaten!$F$8:$I$308,4,0)/VLOOKUP(C239,Detaildaten!$F$8:$X$308,19,0)*VLOOKUP(C239,'Leistungsübersicht - WIP'!$Y$6:$AG$305,9,0)*VLOOKUP(IF(SUM($S$18:$S$323)=0,1,SUM($S$18:$S$323)),Faktoren!$B$8:$C$17,2,0)*IF($D$9=Optionen!$N$4,Leistungsübersicht!$D$11/VLOOKUP(Leistungsübersicht!$D$10,Optionen!$W$3:$X$18,2,0),1),""),0)</f>
        <v/>
      </c>
      <c r="H239" s="63"/>
      <c r="I239" s="63"/>
      <c r="J239" t="str">
        <f>IF(Q239&gt;0,CONCATENATE("Bereits im Paket ",E239," enthalten"),IF(AND(D239="Nein",I239="X"),"Paket fälschlicherweise ausgewählt",IF(AND(H239="X",I239="X"),"Paket und Einzeln zeitgleich ausgewählt",IF(IFERROR(VLOOKUP(C239,Detaildaten!F229:U529,16,0),"")="","",VLOOKUP(C239,Detaildaten!F229:U529,16,0)))))</f>
        <v/>
      </c>
      <c r="N239">
        <f t="shared" si="22"/>
        <v>0</v>
      </c>
      <c r="O239" t="str">
        <f t="shared" si="21"/>
        <v/>
      </c>
      <c r="P239">
        <f t="shared" si="23"/>
        <v>0</v>
      </c>
      <c r="Q239">
        <f t="shared" si="24"/>
        <v>0</v>
      </c>
      <c r="R239" t="str">
        <f>IF(O239="","",COUNTIF($O239:$O$326,O239))</f>
        <v/>
      </c>
      <c r="S239">
        <f t="shared" si="25"/>
        <v>0</v>
      </c>
      <c r="T239">
        <f t="shared" si="26"/>
        <v>0</v>
      </c>
      <c r="U239" t="str">
        <f t="array" ref="U239">IFERROR(INDEX($O$18:$O$323,MATCH(1,COUNTIF($U$17:U238,$O$18:$O$323)+($O$18:$O544&lt;&gt;"")*1,0)),"")</f>
        <v/>
      </c>
      <c r="V239" t="str">
        <f t="shared" si="27"/>
        <v/>
      </c>
    </row>
    <row r="240" spans="2:22" x14ac:dyDescent="0.3">
      <c r="B240" t="str">
        <f>IF('Leistungsübersicht - WIP'!X228="","",'Leistungsübersicht - WIP'!X228)</f>
        <v/>
      </c>
      <c r="C240" t="str">
        <f>IF('Leistungsübersicht - WIP'!Y228="","",'Leistungsübersicht - WIP'!Y228)</f>
        <v/>
      </c>
      <c r="D240" t="str">
        <f>IF('Leistungsübersicht - WIP'!Z228="","",'Leistungsübersicht - WIP'!Z228)</f>
        <v/>
      </c>
      <c r="E240" t="str">
        <f>IF('Leistungsübersicht - WIP'!AA228="","",'Leistungsübersicht - WIP'!AA228)</f>
        <v/>
      </c>
      <c r="F240" s="52" t="str">
        <f>IFERROR(_xlfn.IFNA(VLOOKUP(Leistungsübersicht!C240,Detaildaten!$F$8:$I$308,4,0)/VLOOKUP(C240,Detaildaten!$F$8:$X$308,19,0)*VLOOKUP(C240,'Leistungsübersicht - WIP'!$Y$6:$AG$305,9,0)*Faktoren!$C$2*IF($D$9=Optionen!$N$4,Leistungsübersicht!$D$11/VLOOKUP(Leistungsübersicht!$D$10,Optionen!$W$3:$X$18,2,0),1),""),0)</f>
        <v/>
      </c>
      <c r="G240" s="52" t="str">
        <f>IFERROR(_xlfn.IFNA(VLOOKUP(Leistungsübersicht!C240,Detaildaten!$F$8:$I$308,4,0)/VLOOKUP(C240,Detaildaten!$F$8:$X$308,19,0)*VLOOKUP(C240,'Leistungsübersicht - WIP'!$Y$6:$AG$305,9,0)*VLOOKUP(IF(SUM($S$18:$S$323)=0,1,SUM($S$18:$S$323)),Faktoren!$B$8:$C$17,2,0)*IF($D$9=Optionen!$N$4,Leistungsübersicht!$D$11/VLOOKUP(Leistungsübersicht!$D$10,Optionen!$W$3:$X$18,2,0),1),""),0)</f>
        <v/>
      </c>
      <c r="H240" s="63"/>
      <c r="I240" s="63"/>
      <c r="J240" t="str">
        <f>IF(Q240&gt;0,CONCATENATE("Bereits im Paket ",E240," enthalten"),IF(AND(D240="Nein",I240="X"),"Paket fälschlicherweise ausgewählt",IF(AND(H240="X",I240="X"),"Paket und Einzeln zeitgleich ausgewählt",IF(IFERROR(VLOOKUP(C240,Detaildaten!F230:U530,16,0),"")="","",VLOOKUP(C240,Detaildaten!F230:U530,16,0)))))</f>
        <v/>
      </c>
      <c r="N240">
        <f t="shared" si="22"/>
        <v>0</v>
      </c>
      <c r="O240" t="str">
        <f t="shared" si="21"/>
        <v/>
      </c>
      <c r="P240">
        <f t="shared" si="23"/>
        <v>0</v>
      </c>
      <c r="Q240">
        <f t="shared" si="24"/>
        <v>0</v>
      </c>
      <c r="R240" t="str">
        <f>IF(O240="","",COUNTIF($O240:$O$326,O240))</f>
        <v/>
      </c>
      <c r="S240">
        <f t="shared" si="25"/>
        <v>0</v>
      </c>
      <c r="T240">
        <f t="shared" si="26"/>
        <v>0</v>
      </c>
      <c r="U240" t="str">
        <f t="array" ref="U240">IFERROR(INDEX($O$18:$O$323,MATCH(1,COUNTIF($U$17:U239,$O$18:$O$323)+($O$18:$O545&lt;&gt;"")*1,0)),"")</f>
        <v/>
      </c>
      <c r="V240" t="str">
        <f t="shared" si="27"/>
        <v/>
      </c>
    </row>
    <row r="241" spans="2:22" x14ac:dyDescent="0.3">
      <c r="B241" t="str">
        <f>IF('Leistungsübersicht - WIP'!X229="","",'Leistungsübersicht - WIP'!X229)</f>
        <v/>
      </c>
      <c r="C241" t="str">
        <f>IF('Leistungsübersicht - WIP'!Y229="","",'Leistungsübersicht - WIP'!Y229)</f>
        <v/>
      </c>
      <c r="D241" t="str">
        <f>IF('Leistungsübersicht - WIP'!Z229="","",'Leistungsübersicht - WIP'!Z229)</f>
        <v/>
      </c>
      <c r="E241" t="str">
        <f>IF('Leistungsübersicht - WIP'!AA229="","",'Leistungsübersicht - WIP'!AA229)</f>
        <v/>
      </c>
      <c r="F241" s="52" t="str">
        <f>IFERROR(_xlfn.IFNA(VLOOKUP(Leistungsübersicht!C241,Detaildaten!$F$8:$I$308,4,0)/VLOOKUP(C241,Detaildaten!$F$8:$X$308,19,0)*VLOOKUP(C241,'Leistungsübersicht - WIP'!$Y$6:$AG$305,9,0)*Faktoren!$C$2*IF($D$9=Optionen!$N$4,Leistungsübersicht!$D$11/VLOOKUP(Leistungsübersicht!$D$10,Optionen!$W$3:$X$18,2,0),1),""),0)</f>
        <v/>
      </c>
      <c r="G241" s="52" t="str">
        <f>IFERROR(_xlfn.IFNA(VLOOKUP(Leistungsübersicht!C241,Detaildaten!$F$8:$I$308,4,0)/VLOOKUP(C241,Detaildaten!$F$8:$X$308,19,0)*VLOOKUP(C241,'Leistungsübersicht - WIP'!$Y$6:$AG$305,9,0)*VLOOKUP(IF(SUM($S$18:$S$323)=0,1,SUM($S$18:$S$323)),Faktoren!$B$8:$C$17,2,0)*IF($D$9=Optionen!$N$4,Leistungsübersicht!$D$11/VLOOKUP(Leistungsübersicht!$D$10,Optionen!$W$3:$X$18,2,0),1),""),0)</f>
        <v/>
      </c>
      <c r="H241" s="63"/>
      <c r="I241" s="63"/>
      <c r="J241" t="str">
        <f>IF(Q241&gt;0,CONCATENATE("Bereits im Paket ",E241," enthalten"),IF(AND(D241="Nein",I241="X"),"Paket fälschlicherweise ausgewählt",IF(AND(H241="X",I241="X"),"Paket und Einzeln zeitgleich ausgewählt",IF(IFERROR(VLOOKUP(C241,Detaildaten!F231:U531,16,0),"")="","",VLOOKUP(C241,Detaildaten!F231:U531,16,0)))))</f>
        <v/>
      </c>
      <c r="N241">
        <f t="shared" si="22"/>
        <v>0</v>
      </c>
      <c r="O241" t="str">
        <f t="shared" si="21"/>
        <v/>
      </c>
      <c r="P241">
        <f t="shared" si="23"/>
        <v>0</v>
      </c>
      <c r="Q241">
        <f t="shared" si="24"/>
        <v>0</v>
      </c>
      <c r="R241" t="str">
        <f>IF(O241="","",COUNTIF($O241:$O$326,O241))</f>
        <v/>
      </c>
      <c r="S241">
        <f t="shared" si="25"/>
        <v>0</v>
      </c>
      <c r="T241">
        <f t="shared" si="26"/>
        <v>0</v>
      </c>
      <c r="U241" t="str">
        <f t="array" ref="U241">IFERROR(INDEX($O$18:$O$323,MATCH(1,COUNTIF($U$17:U240,$O$18:$O$323)+($O$18:$O546&lt;&gt;"")*1,0)),"")</f>
        <v/>
      </c>
      <c r="V241" t="str">
        <f t="shared" si="27"/>
        <v/>
      </c>
    </row>
    <row r="242" spans="2:22" x14ac:dyDescent="0.3">
      <c r="B242" t="str">
        <f>IF('Leistungsübersicht - WIP'!X230="","",'Leistungsübersicht - WIP'!X230)</f>
        <v/>
      </c>
      <c r="C242" t="str">
        <f>IF('Leistungsübersicht - WIP'!Y230="","",'Leistungsübersicht - WIP'!Y230)</f>
        <v/>
      </c>
      <c r="D242" t="str">
        <f>IF('Leistungsübersicht - WIP'!Z230="","",'Leistungsübersicht - WIP'!Z230)</f>
        <v/>
      </c>
      <c r="E242" t="str">
        <f>IF('Leistungsübersicht - WIP'!AA230="","",'Leistungsübersicht - WIP'!AA230)</f>
        <v/>
      </c>
      <c r="F242" s="52" t="str">
        <f>IFERROR(_xlfn.IFNA(VLOOKUP(Leistungsübersicht!C242,Detaildaten!$F$8:$I$308,4,0)/VLOOKUP(C242,Detaildaten!$F$8:$X$308,19,0)*VLOOKUP(C242,'Leistungsübersicht - WIP'!$Y$6:$AG$305,9,0)*Faktoren!$C$2*IF($D$9=Optionen!$N$4,Leistungsübersicht!$D$11/VLOOKUP(Leistungsübersicht!$D$10,Optionen!$W$3:$X$18,2,0),1),""),0)</f>
        <v/>
      </c>
      <c r="G242" s="52" t="str">
        <f>IFERROR(_xlfn.IFNA(VLOOKUP(Leistungsübersicht!C242,Detaildaten!$F$8:$I$308,4,0)/VLOOKUP(C242,Detaildaten!$F$8:$X$308,19,0)*VLOOKUP(C242,'Leistungsübersicht - WIP'!$Y$6:$AG$305,9,0)*VLOOKUP(IF(SUM($S$18:$S$323)=0,1,SUM($S$18:$S$323)),Faktoren!$B$8:$C$17,2,0)*IF($D$9=Optionen!$N$4,Leistungsübersicht!$D$11/VLOOKUP(Leistungsübersicht!$D$10,Optionen!$W$3:$X$18,2,0),1),""),0)</f>
        <v/>
      </c>
      <c r="H242" s="63"/>
      <c r="I242" s="63"/>
      <c r="J242" t="str">
        <f>IF(Q242&gt;0,CONCATENATE("Bereits im Paket ",E242," enthalten"),IF(AND(D242="Nein",I242="X"),"Paket fälschlicherweise ausgewählt",IF(AND(H242="X",I242="X"),"Paket und Einzeln zeitgleich ausgewählt",IF(IFERROR(VLOOKUP(C242,Detaildaten!F232:U532,16,0),"")="","",VLOOKUP(C242,Detaildaten!F232:U532,16,0)))))</f>
        <v/>
      </c>
      <c r="N242">
        <f t="shared" si="22"/>
        <v>0</v>
      </c>
      <c r="O242" t="str">
        <f t="shared" si="21"/>
        <v/>
      </c>
      <c r="P242">
        <f t="shared" si="23"/>
        <v>0</v>
      </c>
      <c r="Q242">
        <f t="shared" si="24"/>
        <v>0</v>
      </c>
      <c r="R242" t="str">
        <f>IF(O242="","",COUNTIF($O242:$O$326,O242))</f>
        <v/>
      </c>
      <c r="S242">
        <f t="shared" si="25"/>
        <v>0</v>
      </c>
      <c r="T242">
        <f t="shared" si="26"/>
        <v>0</v>
      </c>
      <c r="U242" t="str">
        <f t="array" ref="U242">IFERROR(INDEX($O$18:$O$323,MATCH(1,COUNTIF($U$17:U241,$O$18:$O$323)+($O$18:$O547&lt;&gt;"")*1,0)),"")</f>
        <v/>
      </c>
      <c r="V242" t="str">
        <f t="shared" si="27"/>
        <v/>
      </c>
    </row>
    <row r="243" spans="2:22" x14ac:dyDescent="0.3">
      <c r="B243" t="str">
        <f>IF('Leistungsübersicht - WIP'!X231="","",'Leistungsübersicht - WIP'!X231)</f>
        <v/>
      </c>
      <c r="C243" t="str">
        <f>IF('Leistungsübersicht - WIP'!Y231="","",'Leistungsübersicht - WIP'!Y231)</f>
        <v/>
      </c>
      <c r="D243" t="str">
        <f>IF('Leistungsübersicht - WIP'!Z231="","",'Leistungsübersicht - WIP'!Z231)</f>
        <v/>
      </c>
      <c r="E243" t="str">
        <f>IF('Leistungsübersicht - WIP'!AA231="","",'Leistungsübersicht - WIP'!AA231)</f>
        <v/>
      </c>
      <c r="F243" s="52" t="str">
        <f>IFERROR(_xlfn.IFNA(VLOOKUP(Leistungsübersicht!C243,Detaildaten!$F$8:$I$308,4,0)/VLOOKUP(C243,Detaildaten!$F$8:$X$308,19,0)*VLOOKUP(C243,'Leistungsübersicht - WIP'!$Y$6:$AG$305,9,0)*Faktoren!$C$2*IF($D$9=Optionen!$N$4,Leistungsübersicht!$D$11/VLOOKUP(Leistungsübersicht!$D$10,Optionen!$W$3:$X$18,2,0),1),""),0)</f>
        <v/>
      </c>
      <c r="G243" s="52" t="str">
        <f>IFERROR(_xlfn.IFNA(VLOOKUP(Leistungsübersicht!C243,Detaildaten!$F$8:$I$308,4,0)/VLOOKUP(C243,Detaildaten!$F$8:$X$308,19,0)*VLOOKUP(C243,'Leistungsübersicht - WIP'!$Y$6:$AG$305,9,0)*VLOOKUP(IF(SUM($S$18:$S$323)=0,1,SUM($S$18:$S$323)),Faktoren!$B$8:$C$17,2,0)*IF($D$9=Optionen!$N$4,Leistungsübersicht!$D$11/VLOOKUP(Leistungsübersicht!$D$10,Optionen!$W$3:$X$18,2,0),1),""),0)</f>
        <v/>
      </c>
      <c r="H243" s="63"/>
      <c r="I243" s="63"/>
      <c r="J243" t="str">
        <f>IF(Q243&gt;0,CONCATENATE("Bereits im Paket ",E243," enthalten"),IF(AND(D243="Nein",I243="X"),"Paket fälschlicherweise ausgewählt",IF(AND(H243="X",I243="X"),"Paket und Einzeln zeitgleich ausgewählt",IF(IFERROR(VLOOKUP(C243,Detaildaten!F233:U533,16,0),"")="","",VLOOKUP(C243,Detaildaten!F233:U533,16,0)))))</f>
        <v/>
      </c>
      <c r="N243">
        <f t="shared" si="22"/>
        <v>0</v>
      </c>
      <c r="O243" t="str">
        <f t="shared" si="21"/>
        <v/>
      </c>
      <c r="P243">
        <f t="shared" si="23"/>
        <v>0</v>
      </c>
      <c r="Q243">
        <f t="shared" si="24"/>
        <v>0</v>
      </c>
      <c r="R243" t="str">
        <f>IF(O243="","",COUNTIF($O243:$O$326,O243))</f>
        <v/>
      </c>
      <c r="S243">
        <f t="shared" si="25"/>
        <v>0</v>
      </c>
      <c r="T243">
        <f t="shared" si="26"/>
        <v>0</v>
      </c>
      <c r="U243" t="str">
        <f t="array" ref="U243">IFERROR(INDEX($O$18:$O$323,MATCH(1,COUNTIF($U$17:U242,$O$18:$O$323)+($O$18:$O548&lt;&gt;"")*1,0)),"")</f>
        <v/>
      </c>
      <c r="V243" t="str">
        <f t="shared" si="27"/>
        <v/>
      </c>
    </row>
    <row r="244" spans="2:22" x14ac:dyDescent="0.3">
      <c r="B244" t="str">
        <f>IF('Leistungsübersicht - WIP'!X232="","",'Leistungsübersicht - WIP'!X232)</f>
        <v/>
      </c>
      <c r="C244" t="str">
        <f>IF('Leistungsübersicht - WIP'!Y232="","",'Leistungsübersicht - WIP'!Y232)</f>
        <v/>
      </c>
      <c r="D244" t="str">
        <f>IF('Leistungsübersicht - WIP'!Z232="","",'Leistungsübersicht - WIP'!Z232)</f>
        <v/>
      </c>
      <c r="E244" t="str">
        <f>IF('Leistungsübersicht - WIP'!AA232="","",'Leistungsübersicht - WIP'!AA232)</f>
        <v/>
      </c>
      <c r="F244" s="52" t="str">
        <f>IFERROR(_xlfn.IFNA(VLOOKUP(Leistungsübersicht!C244,Detaildaten!$F$8:$I$308,4,0)/VLOOKUP(C244,Detaildaten!$F$8:$X$308,19,0)*VLOOKUP(C244,'Leistungsübersicht - WIP'!$Y$6:$AG$305,9,0)*Faktoren!$C$2*IF($D$9=Optionen!$N$4,Leistungsübersicht!$D$11/VLOOKUP(Leistungsübersicht!$D$10,Optionen!$W$3:$X$18,2,0),1),""),0)</f>
        <v/>
      </c>
      <c r="G244" s="52" t="str">
        <f>IFERROR(_xlfn.IFNA(VLOOKUP(Leistungsübersicht!C244,Detaildaten!$F$8:$I$308,4,0)/VLOOKUP(C244,Detaildaten!$F$8:$X$308,19,0)*VLOOKUP(C244,'Leistungsübersicht - WIP'!$Y$6:$AG$305,9,0)*VLOOKUP(IF(SUM($S$18:$S$323)=0,1,SUM($S$18:$S$323)),Faktoren!$B$8:$C$17,2,0)*IF($D$9=Optionen!$N$4,Leistungsübersicht!$D$11/VLOOKUP(Leistungsübersicht!$D$10,Optionen!$W$3:$X$18,2,0),1),""),0)</f>
        <v/>
      </c>
      <c r="H244" s="63"/>
      <c r="I244" s="63"/>
      <c r="J244" t="str">
        <f>IF(Q244&gt;0,CONCATENATE("Bereits im Paket ",E244," enthalten"),IF(AND(D244="Nein",I244="X"),"Paket fälschlicherweise ausgewählt",IF(AND(H244="X",I244="X"),"Paket und Einzeln zeitgleich ausgewählt",IF(IFERROR(VLOOKUP(C244,Detaildaten!F234:U534,16,0),"")="","",VLOOKUP(C244,Detaildaten!F234:U534,16,0)))))</f>
        <v/>
      </c>
      <c r="N244">
        <f t="shared" si="22"/>
        <v>0</v>
      </c>
      <c r="O244" t="str">
        <f t="shared" si="21"/>
        <v/>
      </c>
      <c r="P244">
        <f t="shared" si="23"/>
        <v>0</v>
      </c>
      <c r="Q244">
        <f t="shared" si="24"/>
        <v>0</v>
      </c>
      <c r="R244" t="str">
        <f>IF(O244="","",COUNTIF($O244:$O$326,O244))</f>
        <v/>
      </c>
      <c r="S244">
        <f t="shared" si="25"/>
        <v>0</v>
      </c>
      <c r="T244">
        <f t="shared" si="26"/>
        <v>0</v>
      </c>
      <c r="U244" t="str">
        <f t="array" ref="U244">IFERROR(INDEX($O$18:$O$323,MATCH(1,COUNTIF($U$17:U243,$O$18:$O$323)+($O$18:$O549&lt;&gt;"")*1,0)),"")</f>
        <v/>
      </c>
      <c r="V244" t="str">
        <f t="shared" si="27"/>
        <v/>
      </c>
    </row>
    <row r="245" spans="2:22" x14ac:dyDescent="0.3">
      <c r="B245" t="str">
        <f>IF('Leistungsübersicht - WIP'!X233="","",'Leistungsübersicht - WIP'!X233)</f>
        <v/>
      </c>
      <c r="C245" t="str">
        <f>IF('Leistungsübersicht - WIP'!Y233="","",'Leistungsübersicht - WIP'!Y233)</f>
        <v/>
      </c>
      <c r="D245" t="str">
        <f>IF('Leistungsübersicht - WIP'!Z233="","",'Leistungsübersicht - WIP'!Z233)</f>
        <v/>
      </c>
      <c r="E245" t="str">
        <f>IF('Leistungsübersicht - WIP'!AA233="","",'Leistungsübersicht - WIP'!AA233)</f>
        <v/>
      </c>
      <c r="F245" s="52" t="str">
        <f>IFERROR(_xlfn.IFNA(VLOOKUP(Leistungsübersicht!C245,Detaildaten!$F$8:$I$308,4,0)/VLOOKUP(C245,Detaildaten!$F$8:$X$308,19,0)*VLOOKUP(C245,'Leistungsübersicht - WIP'!$Y$6:$AG$305,9,0)*Faktoren!$C$2*IF($D$9=Optionen!$N$4,Leistungsübersicht!$D$11/VLOOKUP(Leistungsübersicht!$D$10,Optionen!$W$3:$X$18,2,0),1),""),0)</f>
        <v/>
      </c>
      <c r="G245" s="52" t="str">
        <f>IFERROR(_xlfn.IFNA(VLOOKUP(Leistungsübersicht!C245,Detaildaten!$F$8:$I$308,4,0)/VLOOKUP(C245,Detaildaten!$F$8:$X$308,19,0)*VLOOKUP(C245,'Leistungsübersicht - WIP'!$Y$6:$AG$305,9,0)*VLOOKUP(IF(SUM($S$18:$S$323)=0,1,SUM($S$18:$S$323)),Faktoren!$B$8:$C$17,2,0)*IF($D$9=Optionen!$N$4,Leistungsübersicht!$D$11/VLOOKUP(Leistungsübersicht!$D$10,Optionen!$W$3:$X$18,2,0),1),""),0)</f>
        <v/>
      </c>
      <c r="H245" s="63"/>
      <c r="I245" s="63"/>
      <c r="J245" t="str">
        <f>IF(Q245&gt;0,CONCATENATE("Bereits im Paket ",E245," enthalten"),IF(AND(D245="Nein",I245="X"),"Paket fälschlicherweise ausgewählt",IF(AND(H245="X",I245="X"),"Paket und Einzeln zeitgleich ausgewählt",IF(IFERROR(VLOOKUP(C245,Detaildaten!F235:U535,16,0),"")="","",VLOOKUP(C245,Detaildaten!F235:U535,16,0)))))</f>
        <v/>
      </c>
      <c r="N245">
        <f t="shared" si="22"/>
        <v>0</v>
      </c>
      <c r="O245" t="str">
        <f t="shared" si="21"/>
        <v/>
      </c>
      <c r="P245">
        <f t="shared" si="23"/>
        <v>0</v>
      </c>
      <c r="Q245">
        <f t="shared" si="24"/>
        <v>0</v>
      </c>
      <c r="R245" t="str">
        <f>IF(O245="","",COUNTIF($O245:$O$326,O245))</f>
        <v/>
      </c>
      <c r="S245">
        <f t="shared" si="25"/>
        <v>0</v>
      </c>
      <c r="T245">
        <f t="shared" si="26"/>
        <v>0</v>
      </c>
      <c r="U245" t="str">
        <f t="array" ref="U245">IFERROR(INDEX($O$18:$O$323,MATCH(1,COUNTIF($U$17:U244,$O$18:$O$323)+($O$18:$O550&lt;&gt;"")*1,0)),"")</f>
        <v/>
      </c>
      <c r="V245" t="str">
        <f t="shared" si="27"/>
        <v/>
      </c>
    </row>
    <row r="246" spans="2:22" x14ac:dyDescent="0.3">
      <c r="B246" t="str">
        <f>IF('Leistungsübersicht - WIP'!X234="","",'Leistungsübersicht - WIP'!X234)</f>
        <v/>
      </c>
      <c r="C246" t="str">
        <f>IF('Leistungsübersicht - WIP'!Y234="","",'Leistungsübersicht - WIP'!Y234)</f>
        <v/>
      </c>
      <c r="D246" t="str">
        <f>IF('Leistungsübersicht - WIP'!Z234="","",'Leistungsübersicht - WIP'!Z234)</f>
        <v/>
      </c>
      <c r="E246" t="str">
        <f>IF('Leistungsübersicht - WIP'!AA234="","",'Leistungsübersicht - WIP'!AA234)</f>
        <v/>
      </c>
      <c r="F246" s="52" t="str">
        <f>IFERROR(_xlfn.IFNA(VLOOKUP(Leistungsübersicht!C246,Detaildaten!$F$8:$I$308,4,0)/VLOOKUP(C246,Detaildaten!$F$8:$X$308,19,0)*VLOOKUP(C246,'Leistungsübersicht - WIP'!$Y$6:$AG$305,9,0)*Faktoren!$C$2*IF($D$9=Optionen!$N$4,Leistungsübersicht!$D$11/VLOOKUP(Leistungsübersicht!$D$10,Optionen!$W$3:$X$18,2,0),1),""),0)</f>
        <v/>
      </c>
      <c r="G246" s="52" t="str">
        <f>IFERROR(_xlfn.IFNA(VLOOKUP(Leistungsübersicht!C246,Detaildaten!$F$8:$I$308,4,0)/VLOOKUP(C246,Detaildaten!$F$8:$X$308,19,0)*VLOOKUP(C246,'Leistungsübersicht - WIP'!$Y$6:$AG$305,9,0)*VLOOKUP(IF(SUM($S$18:$S$323)=0,1,SUM($S$18:$S$323)),Faktoren!$B$8:$C$17,2,0)*IF($D$9=Optionen!$N$4,Leistungsübersicht!$D$11/VLOOKUP(Leistungsübersicht!$D$10,Optionen!$W$3:$X$18,2,0),1),""),0)</f>
        <v/>
      </c>
      <c r="H246" s="63"/>
      <c r="I246" s="63"/>
      <c r="J246" t="str">
        <f>IF(Q246&gt;0,CONCATENATE("Bereits im Paket ",E246," enthalten"),IF(AND(D246="Nein",I246="X"),"Paket fälschlicherweise ausgewählt",IF(AND(H246="X",I246="X"),"Paket und Einzeln zeitgleich ausgewählt",IF(IFERROR(VLOOKUP(C246,Detaildaten!F236:U536,16,0),"")="","",VLOOKUP(C246,Detaildaten!F236:U536,16,0)))))</f>
        <v/>
      </c>
      <c r="N246">
        <f t="shared" si="22"/>
        <v>0</v>
      </c>
      <c r="O246" t="str">
        <f t="shared" si="21"/>
        <v/>
      </c>
      <c r="P246">
        <f t="shared" si="23"/>
        <v>0</v>
      </c>
      <c r="Q246">
        <f t="shared" si="24"/>
        <v>0</v>
      </c>
      <c r="R246" t="str">
        <f>IF(O246="","",COUNTIF($O246:$O$326,O246))</f>
        <v/>
      </c>
      <c r="S246">
        <f t="shared" si="25"/>
        <v>0</v>
      </c>
      <c r="T246">
        <f t="shared" si="26"/>
        <v>0</v>
      </c>
      <c r="U246" t="str">
        <f t="array" ref="U246">IFERROR(INDEX($O$18:$O$323,MATCH(1,COUNTIF($U$17:U245,$O$18:$O$323)+($O$18:$O551&lt;&gt;"")*1,0)),"")</f>
        <v/>
      </c>
      <c r="V246" t="str">
        <f t="shared" si="27"/>
        <v/>
      </c>
    </row>
    <row r="247" spans="2:22" x14ac:dyDescent="0.3">
      <c r="B247" t="str">
        <f>IF('Leistungsübersicht - WIP'!X235="","",'Leistungsübersicht - WIP'!X235)</f>
        <v/>
      </c>
      <c r="C247" t="str">
        <f>IF('Leistungsübersicht - WIP'!Y235="","",'Leistungsübersicht - WIP'!Y235)</f>
        <v/>
      </c>
      <c r="D247" t="str">
        <f>IF('Leistungsübersicht - WIP'!Z235="","",'Leistungsübersicht - WIP'!Z235)</f>
        <v/>
      </c>
      <c r="E247" t="str">
        <f>IF('Leistungsübersicht - WIP'!AA235="","",'Leistungsübersicht - WIP'!AA235)</f>
        <v/>
      </c>
      <c r="F247" s="52" t="str">
        <f>IFERROR(_xlfn.IFNA(VLOOKUP(Leistungsübersicht!C247,Detaildaten!$F$8:$I$308,4,0)/VLOOKUP(C247,Detaildaten!$F$8:$X$308,19,0)*VLOOKUP(C247,'Leistungsübersicht - WIP'!$Y$6:$AG$305,9,0)*Faktoren!$C$2*IF($D$9=Optionen!$N$4,Leistungsübersicht!$D$11/VLOOKUP(Leistungsübersicht!$D$10,Optionen!$W$3:$X$18,2,0),1),""),0)</f>
        <v/>
      </c>
      <c r="G247" s="52" t="str">
        <f>IFERROR(_xlfn.IFNA(VLOOKUP(Leistungsübersicht!C247,Detaildaten!$F$8:$I$308,4,0)/VLOOKUP(C247,Detaildaten!$F$8:$X$308,19,0)*VLOOKUP(C247,'Leistungsübersicht - WIP'!$Y$6:$AG$305,9,0)*VLOOKUP(IF(SUM($S$18:$S$323)=0,1,SUM($S$18:$S$323)),Faktoren!$B$8:$C$17,2,0)*IF($D$9=Optionen!$N$4,Leistungsübersicht!$D$11/VLOOKUP(Leistungsübersicht!$D$10,Optionen!$W$3:$X$18,2,0),1),""),0)</f>
        <v/>
      </c>
      <c r="H247" s="63"/>
      <c r="I247" s="63"/>
      <c r="J247" t="str">
        <f>IF(Q247&gt;0,CONCATENATE("Bereits im Paket ",E247," enthalten"),IF(AND(D247="Nein",I247="X"),"Paket fälschlicherweise ausgewählt",IF(AND(H247="X",I247="X"),"Paket und Einzeln zeitgleich ausgewählt",IF(IFERROR(VLOOKUP(C247,Detaildaten!F237:U537,16,0),"")="","",VLOOKUP(C247,Detaildaten!F237:U537,16,0)))))</f>
        <v/>
      </c>
      <c r="N247">
        <f t="shared" si="22"/>
        <v>0</v>
      </c>
      <c r="O247" t="str">
        <f t="shared" si="21"/>
        <v/>
      </c>
      <c r="P247">
        <f t="shared" si="23"/>
        <v>0</v>
      </c>
      <c r="Q247">
        <f t="shared" si="24"/>
        <v>0</v>
      </c>
      <c r="R247" t="str">
        <f>IF(O247="","",COUNTIF($O247:$O$326,O247))</f>
        <v/>
      </c>
      <c r="S247">
        <f t="shared" si="25"/>
        <v>0</v>
      </c>
      <c r="T247">
        <f t="shared" si="26"/>
        <v>0</v>
      </c>
      <c r="U247" t="str">
        <f t="array" ref="U247">IFERROR(INDEX($O$18:$O$323,MATCH(1,COUNTIF($U$17:U246,$O$18:$O$323)+($O$18:$O552&lt;&gt;"")*1,0)),"")</f>
        <v/>
      </c>
      <c r="V247" t="str">
        <f t="shared" si="27"/>
        <v/>
      </c>
    </row>
    <row r="248" spans="2:22" x14ac:dyDescent="0.3">
      <c r="B248" t="str">
        <f>IF('Leistungsübersicht - WIP'!X236="","",'Leistungsübersicht - WIP'!X236)</f>
        <v/>
      </c>
      <c r="C248" t="str">
        <f>IF('Leistungsübersicht - WIP'!Y236="","",'Leistungsübersicht - WIP'!Y236)</f>
        <v/>
      </c>
      <c r="D248" t="str">
        <f>IF('Leistungsübersicht - WIP'!Z236="","",'Leistungsübersicht - WIP'!Z236)</f>
        <v/>
      </c>
      <c r="E248" t="str">
        <f>IF('Leistungsübersicht - WIP'!AA236="","",'Leistungsübersicht - WIP'!AA236)</f>
        <v/>
      </c>
      <c r="F248" s="52" t="str">
        <f>IFERROR(_xlfn.IFNA(VLOOKUP(Leistungsübersicht!C248,Detaildaten!$F$8:$I$308,4,0)/VLOOKUP(C248,Detaildaten!$F$8:$X$308,19,0)*VLOOKUP(C248,'Leistungsübersicht - WIP'!$Y$6:$AG$305,9,0)*Faktoren!$C$2*IF($D$9=Optionen!$N$4,Leistungsübersicht!$D$11/VLOOKUP(Leistungsübersicht!$D$10,Optionen!$W$3:$X$18,2,0),1),""),0)</f>
        <v/>
      </c>
      <c r="G248" s="52" t="str">
        <f>IFERROR(_xlfn.IFNA(VLOOKUP(Leistungsübersicht!C248,Detaildaten!$F$8:$I$308,4,0)/VLOOKUP(C248,Detaildaten!$F$8:$X$308,19,0)*VLOOKUP(C248,'Leistungsübersicht - WIP'!$Y$6:$AG$305,9,0)*VLOOKUP(IF(SUM($S$18:$S$323)=0,1,SUM($S$18:$S$323)),Faktoren!$B$8:$C$17,2,0)*IF($D$9=Optionen!$N$4,Leistungsübersicht!$D$11/VLOOKUP(Leistungsübersicht!$D$10,Optionen!$W$3:$X$18,2,0),1),""),0)</f>
        <v/>
      </c>
      <c r="H248" s="63"/>
      <c r="I248" s="63"/>
      <c r="J248" t="str">
        <f>IF(Q248&gt;0,CONCATENATE("Bereits im Paket ",E248," enthalten"),IF(AND(D248="Nein",I248="X"),"Paket fälschlicherweise ausgewählt",IF(AND(H248="X",I248="X"),"Paket und Einzeln zeitgleich ausgewählt",IF(IFERROR(VLOOKUP(C248,Detaildaten!F238:U538,16,0),"")="","",VLOOKUP(C248,Detaildaten!F238:U538,16,0)))))</f>
        <v/>
      </c>
      <c r="N248">
        <f t="shared" si="22"/>
        <v>0</v>
      </c>
      <c r="O248" t="str">
        <f t="shared" si="21"/>
        <v/>
      </c>
      <c r="P248">
        <f t="shared" si="23"/>
        <v>0</v>
      </c>
      <c r="Q248">
        <f t="shared" si="24"/>
        <v>0</v>
      </c>
      <c r="R248" t="str">
        <f>IF(O248="","",COUNTIF($O248:$O$326,O248))</f>
        <v/>
      </c>
      <c r="S248">
        <f t="shared" si="25"/>
        <v>0</v>
      </c>
      <c r="T248">
        <f t="shared" si="26"/>
        <v>0</v>
      </c>
      <c r="U248" t="str">
        <f t="array" ref="U248">IFERROR(INDEX($O$18:$O$323,MATCH(1,COUNTIF($U$17:U247,$O$18:$O$323)+($O$18:$O553&lt;&gt;"")*1,0)),"")</f>
        <v/>
      </c>
      <c r="V248" t="str">
        <f t="shared" si="27"/>
        <v/>
      </c>
    </row>
    <row r="249" spans="2:22" x14ac:dyDescent="0.3">
      <c r="B249" t="str">
        <f>IF('Leistungsübersicht - WIP'!X237="","",'Leistungsübersicht - WIP'!X237)</f>
        <v/>
      </c>
      <c r="C249" t="str">
        <f>IF('Leistungsübersicht - WIP'!Y237="","",'Leistungsübersicht - WIP'!Y237)</f>
        <v/>
      </c>
      <c r="D249" t="str">
        <f>IF('Leistungsübersicht - WIP'!Z237="","",'Leistungsübersicht - WIP'!Z237)</f>
        <v/>
      </c>
      <c r="E249" t="str">
        <f>IF('Leistungsübersicht - WIP'!AA237="","",'Leistungsübersicht - WIP'!AA237)</f>
        <v/>
      </c>
      <c r="F249" s="52" t="str">
        <f>IFERROR(_xlfn.IFNA(VLOOKUP(Leistungsübersicht!C249,Detaildaten!$F$8:$I$308,4,0)/VLOOKUP(C249,Detaildaten!$F$8:$X$308,19,0)*VLOOKUP(C249,'Leistungsübersicht - WIP'!$Y$6:$AG$305,9,0)*Faktoren!$C$2*IF($D$9=Optionen!$N$4,Leistungsübersicht!$D$11/VLOOKUP(Leistungsübersicht!$D$10,Optionen!$W$3:$X$18,2,0),1),""),0)</f>
        <v/>
      </c>
      <c r="G249" s="52" t="str">
        <f>IFERROR(_xlfn.IFNA(VLOOKUP(Leistungsübersicht!C249,Detaildaten!$F$8:$I$308,4,0)/VLOOKUP(C249,Detaildaten!$F$8:$X$308,19,0)*VLOOKUP(C249,'Leistungsübersicht - WIP'!$Y$6:$AG$305,9,0)*VLOOKUP(IF(SUM($S$18:$S$323)=0,1,SUM($S$18:$S$323)),Faktoren!$B$8:$C$17,2,0)*IF($D$9=Optionen!$N$4,Leistungsübersicht!$D$11/VLOOKUP(Leistungsübersicht!$D$10,Optionen!$W$3:$X$18,2,0),1),""),0)</f>
        <v/>
      </c>
      <c r="H249" s="63"/>
      <c r="I249" s="63"/>
      <c r="J249" t="str">
        <f>IF(Q249&gt;0,CONCATENATE("Bereits im Paket ",E249," enthalten"),IF(AND(D249="Nein",I249="X"),"Paket fälschlicherweise ausgewählt",IF(AND(H249="X",I249="X"),"Paket und Einzeln zeitgleich ausgewählt",IF(IFERROR(VLOOKUP(C249,Detaildaten!F239:U539,16,0),"")="","",VLOOKUP(C249,Detaildaten!F239:U539,16,0)))))</f>
        <v/>
      </c>
      <c r="N249">
        <f t="shared" si="22"/>
        <v>0</v>
      </c>
      <c r="O249" t="str">
        <f t="shared" si="21"/>
        <v/>
      </c>
      <c r="P249">
        <f t="shared" si="23"/>
        <v>0</v>
      </c>
      <c r="Q249">
        <f t="shared" si="24"/>
        <v>0</v>
      </c>
      <c r="R249" t="str">
        <f>IF(O249="","",COUNTIF($O249:$O$326,O249))</f>
        <v/>
      </c>
      <c r="S249">
        <f t="shared" si="25"/>
        <v>0</v>
      </c>
      <c r="T249">
        <f t="shared" si="26"/>
        <v>0</v>
      </c>
      <c r="U249" t="str">
        <f t="array" ref="U249">IFERROR(INDEX($O$18:$O$323,MATCH(1,COUNTIF($U$17:U248,$O$18:$O$323)+($O$18:$O554&lt;&gt;"")*1,0)),"")</f>
        <v/>
      </c>
      <c r="V249" t="str">
        <f t="shared" si="27"/>
        <v/>
      </c>
    </row>
    <row r="250" spans="2:22" x14ac:dyDescent="0.3">
      <c r="B250" t="str">
        <f>IF('Leistungsübersicht - WIP'!X238="","",'Leistungsübersicht - WIP'!X238)</f>
        <v/>
      </c>
      <c r="C250" t="str">
        <f>IF('Leistungsübersicht - WIP'!Y238="","",'Leistungsübersicht - WIP'!Y238)</f>
        <v/>
      </c>
      <c r="D250" t="str">
        <f>IF('Leistungsübersicht - WIP'!Z238="","",'Leistungsübersicht - WIP'!Z238)</f>
        <v/>
      </c>
      <c r="E250" t="str">
        <f>IF('Leistungsübersicht - WIP'!AA238="","",'Leistungsübersicht - WIP'!AA238)</f>
        <v/>
      </c>
      <c r="F250" s="52" t="str">
        <f>IFERROR(_xlfn.IFNA(VLOOKUP(Leistungsübersicht!C250,Detaildaten!$F$8:$I$308,4,0)/VLOOKUP(C250,Detaildaten!$F$8:$X$308,19,0)*VLOOKUP(C250,'Leistungsübersicht - WIP'!$Y$6:$AG$305,9,0)*Faktoren!$C$2*IF($D$9=Optionen!$N$4,Leistungsübersicht!$D$11/VLOOKUP(Leistungsübersicht!$D$10,Optionen!$W$3:$X$18,2,0),1),""),0)</f>
        <v/>
      </c>
      <c r="G250" s="52" t="str">
        <f>IFERROR(_xlfn.IFNA(VLOOKUP(Leistungsübersicht!C250,Detaildaten!$F$8:$I$308,4,0)/VLOOKUP(C250,Detaildaten!$F$8:$X$308,19,0)*VLOOKUP(C250,'Leistungsübersicht - WIP'!$Y$6:$AG$305,9,0)*VLOOKUP(IF(SUM($S$18:$S$323)=0,1,SUM($S$18:$S$323)),Faktoren!$B$8:$C$17,2,0)*IF($D$9=Optionen!$N$4,Leistungsübersicht!$D$11/VLOOKUP(Leistungsübersicht!$D$10,Optionen!$W$3:$X$18,2,0),1),""),0)</f>
        <v/>
      </c>
      <c r="H250" s="63"/>
      <c r="I250" s="63"/>
      <c r="J250" t="str">
        <f>IF(Q250&gt;0,CONCATENATE("Bereits im Paket ",E250," enthalten"),IF(AND(D250="Nein",I250="X"),"Paket fälschlicherweise ausgewählt",IF(AND(H250="X",I250="X"),"Paket und Einzeln zeitgleich ausgewählt",IF(IFERROR(VLOOKUP(C250,Detaildaten!F240:U540,16,0),"")="","",VLOOKUP(C250,Detaildaten!F240:U540,16,0)))))</f>
        <v/>
      </c>
      <c r="N250">
        <f t="shared" si="22"/>
        <v>0</v>
      </c>
      <c r="O250" t="str">
        <f t="shared" si="21"/>
        <v/>
      </c>
      <c r="P250">
        <f t="shared" si="23"/>
        <v>0</v>
      </c>
      <c r="Q250">
        <f t="shared" si="24"/>
        <v>0</v>
      </c>
      <c r="R250" t="str">
        <f>IF(O250="","",COUNTIF($O250:$O$326,O250))</f>
        <v/>
      </c>
      <c r="S250">
        <f t="shared" si="25"/>
        <v>0</v>
      </c>
      <c r="T250">
        <f t="shared" si="26"/>
        <v>0</v>
      </c>
      <c r="U250" t="str">
        <f t="array" ref="U250">IFERROR(INDEX($O$18:$O$323,MATCH(1,COUNTIF($U$17:U249,$O$18:$O$323)+($O$18:$O555&lt;&gt;"")*1,0)),"")</f>
        <v/>
      </c>
      <c r="V250" t="str">
        <f t="shared" si="27"/>
        <v/>
      </c>
    </row>
    <row r="251" spans="2:22" x14ac:dyDescent="0.3">
      <c r="B251" t="str">
        <f>IF('Leistungsübersicht - WIP'!X239="","",'Leistungsübersicht - WIP'!X239)</f>
        <v/>
      </c>
      <c r="C251" t="str">
        <f>IF('Leistungsübersicht - WIP'!Y239="","",'Leistungsübersicht - WIP'!Y239)</f>
        <v/>
      </c>
      <c r="D251" t="str">
        <f>IF('Leistungsübersicht - WIP'!Z239="","",'Leistungsübersicht - WIP'!Z239)</f>
        <v/>
      </c>
      <c r="E251" t="str">
        <f>IF('Leistungsübersicht - WIP'!AA239="","",'Leistungsübersicht - WIP'!AA239)</f>
        <v/>
      </c>
      <c r="F251" s="52" t="str">
        <f>IFERROR(_xlfn.IFNA(VLOOKUP(Leistungsübersicht!C251,Detaildaten!$F$8:$I$308,4,0)/VLOOKUP(C251,Detaildaten!$F$8:$X$308,19,0)*VLOOKUP(C251,'Leistungsübersicht - WIP'!$Y$6:$AG$305,9,0)*Faktoren!$C$2*IF($D$9=Optionen!$N$4,Leistungsübersicht!$D$11/VLOOKUP(Leistungsübersicht!$D$10,Optionen!$W$3:$X$18,2,0),1),""),0)</f>
        <v/>
      </c>
      <c r="G251" s="52" t="str">
        <f>IFERROR(_xlfn.IFNA(VLOOKUP(Leistungsübersicht!C251,Detaildaten!$F$8:$I$308,4,0)/VLOOKUP(C251,Detaildaten!$F$8:$X$308,19,0)*VLOOKUP(C251,'Leistungsübersicht - WIP'!$Y$6:$AG$305,9,0)*VLOOKUP(IF(SUM($S$18:$S$323)=0,1,SUM($S$18:$S$323)),Faktoren!$B$8:$C$17,2,0)*IF($D$9=Optionen!$N$4,Leistungsübersicht!$D$11/VLOOKUP(Leistungsübersicht!$D$10,Optionen!$W$3:$X$18,2,0),1),""),0)</f>
        <v/>
      </c>
      <c r="H251" s="63"/>
      <c r="I251" s="63"/>
      <c r="J251" t="str">
        <f>IF(Q251&gt;0,CONCATENATE("Bereits im Paket ",E251," enthalten"),IF(AND(D251="Nein",I251="X"),"Paket fälschlicherweise ausgewählt",IF(AND(H251="X",I251="X"),"Paket und Einzeln zeitgleich ausgewählt",IF(IFERROR(VLOOKUP(C251,Detaildaten!F241:U541,16,0),"")="","",VLOOKUP(C251,Detaildaten!F241:U541,16,0)))))</f>
        <v/>
      </c>
      <c r="N251">
        <f t="shared" si="22"/>
        <v>0</v>
      </c>
      <c r="O251" t="str">
        <f t="shared" si="21"/>
        <v/>
      </c>
      <c r="P251">
        <f t="shared" si="23"/>
        <v>0</v>
      </c>
      <c r="Q251">
        <f t="shared" si="24"/>
        <v>0</v>
      </c>
      <c r="R251" t="str">
        <f>IF(O251="","",COUNTIF($O251:$O$326,O251))</f>
        <v/>
      </c>
      <c r="S251">
        <f t="shared" si="25"/>
        <v>0</v>
      </c>
      <c r="T251">
        <f t="shared" si="26"/>
        <v>0</v>
      </c>
      <c r="U251" t="str">
        <f t="array" ref="U251">IFERROR(INDEX($O$18:$O$323,MATCH(1,COUNTIF($U$17:U250,$O$18:$O$323)+($O$18:$O556&lt;&gt;"")*1,0)),"")</f>
        <v/>
      </c>
      <c r="V251" t="str">
        <f t="shared" si="27"/>
        <v/>
      </c>
    </row>
    <row r="252" spans="2:22" x14ac:dyDescent="0.3">
      <c r="B252" t="str">
        <f>IF('Leistungsübersicht - WIP'!X240="","",'Leistungsübersicht - WIP'!X240)</f>
        <v/>
      </c>
      <c r="C252" t="str">
        <f>IF('Leistungsübersicht - WIP'!Y240="","",'Leistungsübersicht - WIP'!Y240)</f>
        <v/>
      </c>
      <c r="D252" t="str">
        <f>IF('Leistungsübersicht - WIP'!Z240="","",'Leistungsübersicht - WIP'!Z240)</f>
        <v/>
      </c>
      <c r="E252" t="str">
        <f>IF('Leistungsübersicht - WIP'!AA240="","",'Leistungsübersicht - WIP'!AA240)</f>
        <v/>
      </c>
      <c r="F252" s="52" t="str">
        <f>IFERROR(_xlfn.IFNA(VLOOKUP(Leistungsübersicht!C252,Detaildaten!$F$8:$I$308,4,0)/VLOOKUP(C252,Detaildaten!$F$8:$X$308,19,0)*VLOOKUP(C252,'Leistungsübersicht - WIP'!$Y$6:$AG$305,9,0)*Faktoren!$C$2*IF($D$9=Optionen!$N$4,Leistungsübersicht!$D$11/VLOOKUP(Leistungsübersicht!$D$10,Optionen!$W$3:$X$18,2,0),1),""),0)</f>
        <v/>
      </c>
      <c r="G252" s="52" t="str">
        <f>IFERROR(_xlfn.IFNA(VLOOKUP(Leistungsübersicht!C252,Detaildaten!$F$8:$I$308,4,0)/VLOOKUP(C252,Detaildaten!$F$8:$X$308,19,0)*VLOOKUP(C252,'Leistungsübersicht - WIP'!$Y$6:$AG$305,9,0)*VLOOKUP(IF(SUM($S$18:$S$323)=0,1,SUM($S$18:$S$323)),Faktoren!$B$8:$C$17,2,0)*IF($D$9=Optionen!$N$4,Leistungsübersicht!$D$11/VLOOKUP(Leistungsübersicht!$D$10,Optionen!$W$3:$X$18,2,0),1),""),0)</f>
        <v/>
      </c>
      <c r="H252" s="63"/>
      <c r="I252" s="63"/>
      <c r="J252" t="str">
        <f>IF(Q252&gt;0,CONCATENATE("Bereits im Paket ",E252," enthalten"),IF(AND(D252="Nein",I252="X"),"Paket fälschlicherweise ausgewählt",IF(AND(H252="X",I252="X"),"Paket und Einzeln zeitgleich ausgewählt",IF(IFERROR(VLOOKUP(C252,Detaildaten!F242:U542,16,0),"")="","",VLOOKUP(C252,Detaildaten!F242:U542,16,0)))))</f>
        <v/>
      </c>
      <c r="N252">
        <f t="shared" si="22"/>
        <v>0</v>
      </c>
      <c r="O252" t="str">
        <f t="shared" si="21"/>
        <v/>
      </c>
      <c r="P252">
        <f t="shared" si="23"/>
        <v>0</v>
      </c>
      <c r="Q252">
        <f t="shared" si="24"/>
        <v>0</v>
      </c>
      <c r="R252" t="str">
        <f>IF(O252="","",COUNTIF($O252:$O$326,O252))</f>
        <v/>
      </c>
      <c r="S252">
        <f t="shared" si="25"/>
        <v>0</v>
      </c>
      <c r="T252">
        <f t="shared" si="26"/>
        <v>0</v>
      </c>
      <c r="U252" t="str">
        <f t="array" ref="U252">IFERROR(INDEX($O$18:$O$323,MATCH(1,COUNTIF($U$17:U251,$O$18:$O$323)+($O$18:$O557&lt;&gt;"")*1,0)),"")</f>
        <v/>
      </c>
      <c r="V252" t="str">
        <f t="shared" si="27"/>
        <v/>
      </c>
    </row>
    <row r="253" spans="2:22" x14ac:dyDescent="0.3">
      <c r="B253" t="str">
        <f>IF('Leistungsübersicht - WIP'!X241="","",'Leistungsübersicht - WIP'!X241)</f>
        <v/>
      </c>
      <c r="C253" t="str">
        <f>IF('Leistungsübersicht - WIP'!Y241="","",'Leistungsübersicht - WIP'!Y241)</f>
        <v/>
      </c>
      <c r="D253" t="str">
        <f>IF('Leistungsübersicht - WIP'!Z241="","",'Leistungsübersicht - WIP'!Z241)</f>
        <v/>
      </c>
      <c r="E253" t="str">
        <f>IF('Leistungsübersicht - WIP'!AA241="","",'Leistungsübersicht - WIP'!AA241)</f>
        <v/>
      </c>
      <c r="F253" s="52" t="str">
        <f>IFERROR(_xlfn.IFNA(VLOOKUP(Leistungsübersicht!C253,Detaildaten!$F$8:$I$308,4,0)/VLOOKUP(C253,Detaildaten!$F$8:$X$308,19,0)*VLOOKUP(C253,'Leistungsübersicht - WIP'!$Y$6:$AG$305,9,0)*Faktoren!$C$2*IF($D$9=Optionen!$N$4,Leistungsübersicht!$D$11/VLOOKUP(Leistungsübersicht!$D$10,Optionen!$W$3:$X$18,2,0),1),""),0)</f>
        <v/>
      </c>
      <c r="G253" s="52" t="str">
        <f>IFERROR(_xlfn.IFNA(VLOOKUP(Leistungsübersicht!C253,Detaildaten!$F$8:$I$308,4,0)/VLOOKUP(C253,Detaildaten!$F$8:$X$308,19,0)*VLOOKUP(C253,'Leistungsübersicht - WIP'!$Y$6:$AG$305,9,0)*VLOOKUP(IF(SUM($S$18:$S$323)=0,1,SUM($S$18:$S$323)),Faktoren!$B$8:$C$17,2,0)*IF($D$9=Optionen!$N$4,Leistungsübersicht!$D$11/VLOOKUP(Leistungsübersicht!$D$10,Optionen!$W$3:$X$18,2,0),1),""),0)</f>
        <v/>
      </c>
      <c r="H253" s="63"/>
      <c r="I253" s="63"/>
      <c r="J253" t="str">
        <f>IF(Q253&gt;0,CONCATENATE("Bereits im Paket ",E253," enthalten"),IF(AND(D253="Nein",I253="X"),"Paket fälschlicherweise ausgewählt",IF(AND(H253="X",I253="X"),"Paket und Einzeln zeitgleich ausgewählt",IF(IFERROR(VLOOKUP(C253,Detaildaten!F243:U543,16,0),"")="","",VLOOKUP(C253,Detaildaten!F243:U543,16,0)))))</f>
        <v/>
      </c>
      <c r="N253">
        <f t="shared" si="22"/>
        <v>0</v>
      </c>
      <c r="O253" t="str">
        <f t="shared" si="21"/>
        <v/>
      </c>
      <c r="P253">
        <f t="shared" si="23"/>
        <v>0</v>
      </c>
      <c r="Q253">
        <f t="shared" si="24"/>
        <v>0</v>
      </c>
      <c r="R253" t="str">
        <f>IF(O253="","",COUNTIF($O253:$O$326,O253))</f>
        <v/>
      </c>
      <c r="S253">
        <f t="shared" si="25"/>
        <v>0</v>
      </c>
      <c r="T253">
        <f t="shared" si="26"/>
        <v>0</v>
      </c>
      <c r="U253" t="str">
        <f t="array" ref="U253">IFERROR(INDEX($O$18:$O$323,MATCH(1,COUNTIF($U$17:U252,$O$18:$O$323)+($O$18:$O558&lt;&gt;"")*1,0)),"")</f>
        <v/>
      </c>
      <c r="V253" t="str">
        <f t="shared" si="27"/>
        <v/>
      </c>
    </row>
    <row r="254" spans="2:22" x14ac:dyDescent="0.3">
      <c r="B254" t="str">
        <f>IF('Leistungsübersicht - WIP'!X242="","",'Leistungsübersicht - WIP'!X242)</f>
        <v/>
      </c>
      <c r="C254" t="str">
        <f>IF('Leistungsübersicht - WIP'!Y242="","",'Leistungsübersicht - WIP'!Y242)</f>
        <v/>
      </c>
      <c r="D254" t="str">
        <f>IF('Leistungsübersicht - WIP'!Z242="","",'Leistungsübersicht - WIP'!Z242)</f>
        <v/>
      </c>
      <c r="E254" t="str">
        <f>IF('Leistungsübersicht - WIP'!AA242="","",'Leistungsübersicht - WIP'!AA242)</f>
        <v/>
      </c>
      <c r="F254" s="52" t="str">
        <f>IFERROR(_xlfn.IFNA(VLOOKUP(Leistungsübersicht!C254,Detaildaten!$F$8:$I$308,4,0)/VLOOKUP(C254,Detaildaten!$F$8:$X$308,19,0)*VLOOKUP(C254,'Leistungsübersicht - WIP'!$Y$6:$AG$305,9,0)*Faktoren!$C$2*IF($D$9=Optionen!$N$4,Leistungsübersicht!$D$11/VLOOKUP(Leistungsübersicht!$D$10,Optionen!$W$3:$X$18,2,0),1),""),0)</f>
        <v/>
      </c>
      <c r="G254" s="52" t="str">
        <f>IFERROR(_xlfn.IFNA(VLOOKUP(Leistungsübersicht!C254,Detaildaten!$F$8:$I$308,4,0)/VLOOKUP(C254,Detaildaten!$F$8:$X$308,19,0)*VLOOKUP(C254,'Leistungsübersicht - WIP'!$Y$6:$AG$305,9,0)*VLOOKUP(IF(SUM($S$18:$S$323)=0,1,SUM($S$18:$S$323)),Faktoren!$B$8:$C$17,2,0)*IF($D$9=Optionen!$N$4,Leistungsübersicht!$D$11/VLOOKUP(Leistungsübersicht!$D$10,Optionen!$W$3:$X$18,2,0),1),""),0)</f>
        <v/>
      </c>
      <c r="H254" s="63"/>
      <c r="I254" s="63"/>
      <c r="J254" t="str">
        <f>IF(Q254&gt;0,CONCATENATE("Bereits im Paket ",E254," enthalten"),IF(AND(D254="Nein",I254="X"),"Paket fälschlicherweise ausgewählt",IF(AND(H254="X",I254="X"),"Paket und Einzeln zeitgleich ausgewählt",IF(IFERROR(VLOOKUP(C254,Detaildaten!F244:U544,16,0),"")="","",VLOOKUP(C254,Detaildaten!F244:U544,16,0)))))</f>
        <v/>
      </c>
      <c r="N254">
        <f t="shared" si="22"/>
        <v>0</v>
      </c>
      <c r="O254" t="str">
        <f t="shared" si="21"/>
        <v/>
      </c>
      <c r="P254">
        <f t="shared" si="23"/>
        <v>0</v>
      </c>
      <c r="Q254">
        <f t="shared" si="24"/>
        <v>0</v>
      </c>
      <c r="R254" t="str">
        <f>IF(O254="","",COUNTIF($O254:$O$326,O254))</f>
        <v/>
      </c>
      <c r="S254">
        <f t="shared" si="25"/>
        <v>0</v>
      </c>
      <c r="T254">
        <f t="shared" si="26"/>
        <v>0</v>
      </c>
      <c r="U254" t="str">
        <f t="array" ref="U254">IFERROR(INDEX($O$18:$O$323,MATCH(1,COUNTIF($U$17:U253,$O$18:$O$323)+($O$18:$O559&lt;&gt;"")*1,0)),"")</f>
        <v/>
      </c>
      <c r="V254" t="str">
        <f t="shared" si="27"/>
        <v/>
      </c>
    </row>
    <row r="255" spans="2:22" x14ac:dyDescent="0.3">
      <c r="B255" t="str">
        <f>IF('Leistungsübersicht - WIP'!X243="","",'Leistungsübersicht - WIP'!X243)</f>
        <v/>
      </c>
      <c r="C255" t="str">
        <f>IF('Leistungsübersicht - WIP'!Y243="","",'Leistungsübersicht - WIP'!Y243)</f>
        <v/>
      </c>
      <c r="D255" t="str">
        <f>IF('Leistungsübersicht - WIP'!Z243="","",'Leistungsübersicht - WIP'!Z243)</f>
        <v/>
      </c>
      <c r="E255" t="str">
        <f>IF('Leistungsübersicht - WIP'!AA243="","",'Leistungsübersicht - WIP'!AA243)</f>
        <v/>
      </c>
      <c r="F255" s="52" t="str">
        <f>IFERROR(_xlfn.IFNA(VLOOKUP(Leistungsübersicht!C255,Detaildaten!$F$8:$I$308,4,0)/VLOOKUP(C255,Detaildaten!$F$8:$X$308,19,0)*VLOOKUP(C255,'Leistungsübersicht - WIP'!$Y$6:$AG$305,9,0)*Faktoren!$C$2*IF($D$9=Optionen!$N$4,Leistungsübersicht!$D$11/VLOOKUP(Leistungsübersicht!$D$10,Optionen!$W$3:$X$18,2,0),1),""),0)</f>
        <v/>
      </c>
      <c r="G255" s="52" t="str">
        <f>IFERROR(_xlfn.IFNA(VLOOKUP(Leistungsübersicht!C255,Detaildaten!$F$8:$I$308,4,0)/VLOOKUP(C255,Detaildaten!$F$8:$X$308,19,0)*VLOOKUP(C255,'Leistungsübersicht - WIP'!$Y$6:$AG$305,9,0)*VLOOKUP(IF(SUM($S$18:$S$323)=0,1,SUM($S$18:$S$323)),Faktoren!$B$8:$C$17,2,0)*IF($D$9=Optionen!$N$4,Leistungsübersicht!$D$11/VLOOKUP(Leistungsübersicht!$D$10,Optionen!$W$3:$X$18,2,0),1),""),0)</f>
        <v/>
      </c>
      <c r="H255" s="63"/>
      <c r="I255" s="63"/>
      <c r="J255" t="str">
        <f>IF(Q255&gt;0,CONCATENATE("Bereits im Paket ",E255," enthalten"),IF(AND(D255="Nein",I255="X"),"Paket fälschlicherweise ausgewählt",IF(AND(H255="X",I255="X"),"Paket und Einzeln zeitgleich ausgewählt",IF(IFERROR(VLOOKUP(C255,Detaildaten!F245:U545,16,0),"")="","",VLOOKUP(C255,Detaildaten!F245:U545,16,0)))))</f>
        <v/>
      </c>
      <c r="N255">
        <f t="shared" si="22"/>
        <v>0</v>
      </c>
      <c r="O255" t="str">
        <f t="shared" si="21"/>
        <v/>
      </c>
      <c r="P255">
        <f t="shared" si="23"/>
        <v>0</v>
      </c>
      <c r="Q255">
        <f t="shared" si="24"/>
        <v>0</v>
      </c>
      <c r="R255" t="str">
        <f>IF(O255="","",COUNTIF($O255:$O$326,O255))</f>
        <v/>
      </c>
      <c r="S255">
        <f t="shared" si="25"/>
        <v>0</v>
      </c>
      <c r="T255">
        <f t="shared" si="26"/>
        <v>0</v>
      </c>
      <c r="U255" t="str">
        <f t="array" ref="U255">IFERROR(INDEX($O$18:$O$323,MATCH(1,COUNTIF($U$17:U254,$O$18:$O$323)+($O$18:$O560&lt;&gt;"")*1,0)),"")</f>
        <v/>
      </c>
      <c r="V255" t="str">
        <f t="shared" si="27"/>
        <v/>
      </c>
    </row>
    <row r="256" spans="2:22" x14ac:dyDescent="0.3">
      <c r="B256" t="str">
        <f>IF('Leistungsübersicht - WIP'!X244="","",'Leistungsübersicht - WIP'!X244)</f>
        <v/>
      </c>
      <c r="C256" t="str">
        <f>IF('Leistungsübersicht - WIP'!Y244="","",'Leistungsübersicht - WIP'!Y244)</f>
        <v/>
      </c>
      <c r="D256" t="str">
        <f>IF('Leistungsübersicht - WIP'!Z244="","",'Leistungsübersicht - WIP'!Z244)</f>
        <v/>
      </c>
      <c r="E256" t="str">
        <f>IF('Leistungsübersicht - WIP'!AA244="","",'Leistungsübersicht - WIP'!AA244)</f>
        <v/>
      </c>
      <c r="F256" s="52" t="str">
        <f>IFERROR(_xlfn.IFNA(VLOOKUP(Leistungsübersicht!C256,Detaildaten!$F$8:$I$308,4,0)/VLOOKUP(C256,Detaildaten!$F$8:$X$308,19,0)*VLOOKUP(C256,'Leistungsübersicht - WIP'!$Y$6:$AG$305,9,0)*Faktoren!$C$2*IF($D$9=Optionen!$N$4,Leistungsübersicht!$D$11/VLOOKUP(Leistungsübersicht!$D$10,Optionen!$W$3:$X$18,2,0),1),""),0)</f>
        <v/>
      </c>
      <c r="G256" s="52" t="str">
        <f>IFERROR(_xlfn.IFNA(VLOOKUP(Leistungsübersicht!C256,Detaildaten!$F$8:$I$308,4,0)/VLOOKUP(C256,Detaildaten!$F$8:$X$308,19,0)*VLOOKUP(C256,'Leistungsübersicht - WIP'!$Y$6:$AG$305,9,0)*VLOOKUP(IF(SUM($S$18:$S$323)=0,1,SUM($S$18:$S$323)),Faktoren!$B$8:$C$17,2,0)*IF($D$9=Optionen!$N$4,Leistungsübersicht!$D$11/VLOOKUP(Leistungsübersicht!$D$10,Optionen!$W$3:$X$18,2,0),1),""),0)</f>
        <v/>
      </c>
      <c r="H256" s="63"/>
      <c r="I256" s="63"/>
      <c r="J256" t="str">
        <f>IF(Q256&gt;0,CONCATENATE("Bereits im Paket ",E256," enthalten"),IF(AND(D256="Nein",I256="X"),"Paket fälschlicherweise ausgewählt",IF(AND(H256="X",I256="X"),"Paket und Einzeln zeitgleich ausgewählt",IF(IFERROR(VLOOKUP(C256,Detaildaten!F246:U546,16,0),"")="","",VLOOKUP(C256,Detaildaten!F246:U546,16,0)))))</f>
        <v/>
      </c>
      <c r="N256">
        <f t="shared" si="22"/>
        <v>0</v>
      </c>
      <c r="O256" t="str">
        <f t="shared" si="21"/>
        <v/>
      </c>
      <c r="P256">
        <f t="shared" si="23"/>
        <v>0</v>
      </c>
      <c r="Q256">
        <f t="shared" si="24"/>
        <v>0</v>
      </c>
      <c r="R256" t="str">
        <f>IF(O256="","",COUNTIF($O256:$O$326,O256))</f>
        <v/>
      </c>
      <c r="S256">
        <f t="shared" si="25"/>
        <v>0</v>
      </c>
      <c r="T256">
        <f t="shared" si="26"/>
        <v>0</v>
      </c>
      <c r="U256" t="str">
        <f t="array" ref="U256">IFERROR(INDEX($O$18:$O$323,MATCH(1,COUNTIF($U$17:U255,$O$18:$O$323)+($O$18:$O561&lt;&gt;"")*1,0)),"")</f>
        <v/>
      </c>
      <c r="V256" t="str">
        <f t="shared" si="27"/>
        <v/>
      </c>
    </row>
    <row r="257" spans="2:22" x14ac:dyDescent="0.3">
      <c r="B257" t="str">
        <f>IF('Leistungsübersicht - WIP'!X245="","",'Leistungsübersicht - WIP'!X245)</f>
        <v/>
      </c>
      <c r="C257" t="str">
        <f>IF('Leistungsübersicht - WIP'!Y245="","",'Leistungsübersicht - WIP'!Y245)</f>
        <v/>
      </c>
      <c r="D257" t="str">
        <f>IF('Leistungsübersicht - WIP'!Z245="","",'Leistungsübersicht - WIP'!Z245)</f>
        <v/>
      </c>
      <c r="E257" t="str">
        <f>IF('Leistungsübersicht - WIP'!AA245="","",'Leistungsübersicht - WIP'!AA245)</f>
        <v/>
      </c>
      <c r="F257" s="52" t="str">
        <f>IFERROR(_xlfn.IFNA(VLOOKUP(Leistungsübersicht!C257,Detaildaten!$F$8:$I$308,4,0)/VLOOKUP(C257,Detaildaten!$F$8:$X$308,19,0)*VLOOKUP(C257,'Leistungsübersicht - WIP'!$Y$6:$AG$305,9,0)*Faktoren!$C$2*IF($D$9=Optionen!$N$4,Leistungsübersicht!$D$11/VLOOKUP(Leistungsübersicht!$D$10,Optionen!$W$3:$X$18,2,0),1),""),0)</f>
        <v/>
      </c>
      <c r="G257" s="52" t="str">
        <f>IFERROR(_xlfn.IFNA(VLOOKUP(Leistungsübersicht!C257,Detaildaten!$F$8:$I$308,4,0)/VLOOKUP(C257,Detaildaten!$F$8:$X$308,19,0)*VLOOKUP(C257,'Leistungsübersicht - WIP'!$Y$6:$AG$305,9,0)*VLOOKUP(IF(SUM($S$18:$S$323)=0,1,SUM($S$18:$S$323)),Faktoren!$B$8:$C$17,2,0)*IF($D$9=Optionen!$N$4,Leistungsübersicht!$D$11/VLOOKUP(Leistungsübersicht!$D$10,Optionen!$W$3:$X$18,2,0),1),""),0)</f>
        <v/>
      </c>
      <c r="H257" s="63"/>
      <c r="I257" s="63"/>
      <c r="J257" t="str">
        <f>IF(Q257&gt;0,CONCATENATE("Bereits im Paket ",E257," enthalten"),IF(AND(D257="Nein",I257="X"),"Paket fälschlicherweise ausgewählt",IF(AND(H257="X",I257="X"),"Paket und Einzeln zeitgleich ausgewählt",IF(IFERROR(VLOOKUP(C257,Detaildaten!F247:U547,16,0),"")="","",VLOOKUP(C257,Detaildaten!F247:U547,16,0)))))</f>
        <v/>
      </c>
      <c r="N257">
        <f t="shared" si="22"/>
        <v>0</v>
      </c>
      <c r="O257" t="str">
        <f t="shared" si="21"/>
        <v/>
      </c>
      <c r="P257">
        <f t="shared" si="23"/>
        <v>0</v>
      </c>
      <c r="Q257">
        <f t="shared" si="24"/>
        <v>0</v>
      </c>
      <c r="R257" t="str">
        <f>IF(O257="","",COUNTIF($O257:$O$326,O257))</f>
        <v/>
      </c>
      <c r="S257">
        <f t="shared" si="25"/>
        <v>0</v>
      </c>
      <c r="T257">
        <f t="shared" si="26"/>
        <v>0</v>
      </c>
      <c r="U257" t="str">
        <f t="array" ref="U257">IFERROR(INDEX($O$18:$O$323,MATCH(1,COUNTIF($U$17:U256,$O$18:$O$323)+($O$18:$O562&lt;&gt;"")*1,0)),"")</f>
        <v/>
      </c>
      <c r="V257" t="str">
        <f t="shared" si="27"/>
        <v/>
      </c>
    </row>
    <row r="258" spans="2:22" x14ac:dyDescent="0.3">
      <c r="B258" t="str">
        <f>IF('Leistungsübersicht - WIP'!X246="","",'Leistungsübersicht - WIP'!X246)</f>
        <v/>
      </c>
      <c r="C258" t="str">
        <f>IF('Leistungsübersicht - WIP'!Y246="","",'Leistungsübersicht - WIP'!Y246)</f>
        <v/>
      </c>
      <c r="D258" t="str">
        <f>IF('Leistungsübersicht - WIP'!Z246="","",'Leistungsübersicht - WIP'!Z246)</f>
        <v/>
      </c>
      <c r="E258" t="str">
        <f>IF('Leistungsübersicht - WIP'!AA246="","",'Leistungsübersicht - WIP'!AA246)</f>
        <v/>
      </c>
      <c r="F258" s="52" t="str">
        <f>IFERROR(_xlfn.IFNA(VLOOKUP(Leistungsübersicht!C258,Detaildaten!$F$8:$I$308,4,0)/VLOOKUP(C258,Detaildaten!$F$8:$X$308,19,0)*VLOOKUP(C258,'Leistungsübersicht - WIP'!$Y$6:$AG$305,9,0)*Faktoren!$C$2*IF($D$9=Optionen!$N$4,Leistungsübersicht!$D$11/VLOOKUP(Leistungsübersicht!$D$10,Optionen!$W$3:$X$18,2,0),1),""),0)</f>
        <v/>
      </c>
      <c r="G258" s="52" t="str">
        <f>IFERROR(_xlfn.IFNA(VLOOKUP(Leistungsübersicht!C258,Detaildaten!$F$8:$I$308,4,0)/VLOOKUP(C258,Detaildaten!$F$8:$X$308,19,0)*VLOOKUP(C258,'Leistungsübersicht - WIP'!$Y$6:$AG$305,9,0)*VLOOKUP(IF(SUM($S$18:$S$323)=0,1,SUM($S$18:$S$323)),Faktoren!$B$8:$C$17,2,0)*IF($D$9=Optionen!$N$4,Leistungsübersicht!$D$11/VLOOKUP(Leistungsübersicht!$D$10,Optionen!$W$3:$X$18,2,0),1),""),0)</f>
        <v/>
      </c>
      <c r="H258" s="63"/>
      <c r="I258" s="63"/>
      <c r="J258" t="str">
        <f>IF(Q258&gt;0,CONCATENATE("Bereits im Paket ",E258," enthalten"),IF(AND(D258="Nein",I258="X"),"Paket fälschlicherweise ausgewählt",IF(AND(H258="X",I258="X"),"Paket und Einzeln zeitgleich ausgewählt",IF(IFERROR(VLOOKUP(C258,Detaildaten!F248:U548,16,0),"")="","",VLOOKUP(C258,Detaildaten!F248:U548,16,0)))))</f>
        <v/>
      </c>
      <c r="N258">
        <f t="shared" si="22"/>
        <v>0</v>
      </c>
      <c r="O258" t="str">
        <f t="shared" si="21"/>
        <v/>
      </c>
      <c r="P258">
        <f t="shared" si="23"/>
        <v>0</v>
      </c>
      <c r="Q258">
        <f t="shared" si="24"/>
        <v>0</v>
      </c>
      <c r="R258" t="str">
        <f>IF(O258="","",COUNTIF($O258:$O$326,O258))</f>
        <v/>
      </c>
      <c r="S258">
        <f t="shared" si="25"/>
        <v>0</v>
      </c>
      <c r="T258">
        <f t="shared" si="26"/>
        <v>0</v>
      </c>
      <c r="U258" t="str">
        <f t="array" ref="U258">IFERROR(INDEX($O$18:$O$323,MATCH(1,COUNTIF($U$17:U257,$O$18:$O$323)+($O$18:$O563&lt;&gt;"")*1,0)),"")</f>
        <v/>
      </c>
      <c r="V258" t="str">
        <f t="shared" si="27"/>
        <v/>
      </c>
    </row>
    <row r="259" spans="2:22" x14ac:dyDescent="0.3">
      <c r="B259" t="str">
        <f>IF('Leistungsübersicht - WIP'!X247="","",'Leistungsübersicht - WIP'!X247)</f>
        <v/>
      </c>
      <c r="C259" t="str">
        <f>IF('Leistungsübersicht - WIP'!Y247="","",'Leistungsübersicht - WIP'!Y247)</f>
        <v/>
      </c>
      <c r="D259" t="str">
        <f>IF('Leistungsübersicht - WIP'!Z247="","",'Leistungsübersicht - WIP'!Z247)</f>
        <v/>
      </c>
      <c r="E259" t="str">
        <f>IF('Leistungsübersicht - WIP'!AA247="","",'Leistungsübersicht - WIP'!AA247)</f>
        <v/>
      </c>
      <c r="F259" s="52" t="str">
        <f>IFERROR(_xlfn.IFNA(VLOOKUP(Leistungsübersicht!C259,Detaildaten!$F$8:$I$308,4,0)/VLOOKUP(C259,Detaildaten!$F$8:$X$308,19,0)*VLOOKUP(C259,'Leistungsübersicht - WIP'!$Y$6:$AG$305,9,0)*Faktoren!$C$2*IF($D$9=Optionen!$N$4,Leistungsübersicht!$D$11/VLOOKUP(Leistungsübersicht!$D$10,Optionen!$W$3:$X$18,2,0),1),""),0)</f>
        <v/>
      </c>
      <c r="G259" s="52" t="str">
        <f>IFERROR(_xlfn.IFNA(VLOOKUP(Leistungsübersicht!C259,Detaildaten!$F$8:$I$308,4,0)/VLOOKUP(C259,Detaildaten!$F$8:$X$308,19,0)*VLOOKUP(C259,'Leistungsübersicht - WIP'!$Y$6:$AG$305,9,0)*VLOOKUP(IF(SUM($S$18:$S$323)=0,1,SUM($S$18:$S$323)),Faktoren!$B$8:$C$17,2,0)*IF($D$9=Optionen!$N$4,Leistungsübersicht!$D$11/VLOOKUP(Leistungsübersicht!$D$10,Optionen!$W$3:$X$18,2,0),1),""),0)</f>
        <v/>
      </c>
      <c r="H259" s="63"/>
      <c r="I259" s="63"/>
      <c r="J259" t="str">
        <f>IF(Q259&gt;0,CONCATENATE("Bereits im Paket ",E259," enthalten"),IF(AND(D259="Nein",I259="X"),"Paket fälschlicherweise ausgewählt",IF(AND(H259="X",I259="X"),"Paket und Einzeln zeitgleich ausgewählt",IF(IFERROR(VLOOKUP(C259,Detaildaten!F249:U549,16,0),"")="","",VLOOKUP(C259,Detaildaten!F249:U549,16,0)))))</f>
        <v/>
      </c>
      <c r="N259">
        <f t="shared" si="22"/>
        <v>0</v>
      </c>
      <c r="O259" t="str">
        <f t="shared" si="21"/>
        <v/>
      </c>
      <c r="P259">
        <f t="shared" si="23"/>
        <v>0</v>
      </c>
      <c r="Q259">
        <f t="shared" si="24"/>
        <v>0</v>
      </c>
      <c r="R259" t="str">
        <f>IF(O259="","",COUNTIF($O259:$O$326,O259))</f>
        <v/>
      </c>
      <c r="S259">
        <f t="shared" si="25"/>
        <v>0</v>
      </c>
      <c r="T259">
        <f t="shared" si="26"/>
        <v>0</v>
      </c>
      <c r="U259" t="str">
        <f t="array" ref="U259">IFERROR(INDEX($O$18:$O$323,MATCH(1,COUNTIF($U$17:U258,$O$18:$O$323)+($O$18:$O564&lt;&gt;"")*1,0)),"")</f>
        <v/>
      </c>
      <c r="V259" t="str">
        <f t="shared" si="27"/>
        <v/>
      </c>
    </row>
    <row r="260" spans="2:22" x14ac:dyDescent="0.3">
      <c r="B260" t="str">
        <f>IF('Leistungsübersicht - WIP'!X248="","",'Leistungsübersicht - WIP'!X248)</f>
        <v/>
      </c>
      <c r="C260" t="str">
        <f>IF('Leistungsübersicht - WIP'!Y248="","",'Leistungsübersicht - WIP'!Y248)</f>
        <v/>
      </c>
      <c r="D260" t="str">
        <f>IF('Leistungsübersicht - WIP'!Z248="","",'Leistungsübersicht - WIP'!Z248)</f>
        <v/>
      </c>
      <c r="E260" t="str">
        <f>IF('Leistungsübersicht - WIP'!AA248="","",'Leistungsübersicht - WIP'!AA248)</f>
        <v/>
      </c>
      <c r="F260" s="52" t="str">
        <f>IFERROR(_xlfn.IFNA(VLOOKUP(Leistungsübersicht!C260,Detaildaten!$F$8:$I$308,4,0)/VLOOKUP(C260,Detaildaten!$F$8:$X$308,19,0)*VLOOKUP(C260,'Leistungsübersicht - WIP'!$Y$6:$AG$305,9,0)*Faktoren!$C$2*IF($D$9=Optionen!$N$4,Leistungsübersicht!$D$11/VLOOKUP(Leistungsübersicht!$D$10,Optionen!$W$3:$X$18,2,0),1),""),0)</f>
        <v/>
      </c>
      <c r="G260" s="52" t="str">
        <f>IFERROR(_xlfn.IFNA(VLOOKUP(Leistungsübersicht!C260,Detaildaten!$F$8:$I$308,4,0)/VLOOKUP(C260,Detaildaten!$F$8:$X$308,19,0)*VLOOKUP(C260,'Leistungsübersicht - WIP'!$Y$6:$AG$305,9,0)*VLOOKUP(IF(SUM($S$18:$S$323)=0,1,SUM($S$18:$S$323)),Faktoren!$B$8:$C$17,2,0)*IF($D$9=Optionen!$N$4,Leistungsübersicht!$D$11/VLOOKUP(Leistungsübersicht!$D$10,Optionen!$W$3:$X$18,2,0),1),""),0)</f>
        <v/>
      </c>
      <c r="H260" s="63"/>
      <c r="I260" s="63"/>
      <c r="J260" t="str">
        <f>IF(Q260&gt;0,CONCATENATE("Bereits im Paket ",E260," enthalten"),IF(AND(D260="Nein",I260="X"),"Paket fälschlicherweise ausgewählt",IF(AND(H260="X",I260="X"),"Paket und Einzeln zeitgleich ausgewählt",IF(IFERROR(VLOOKUP(C260,Detaildaten!F250:U550,16,0),"")="","",VLOOKUP(C260,Detaildaten!F250:U550,16,0)))))</f>
        <v/>
      </c>
      <c r="N260">
        <f t="shared" si="22"/>
        <v>0</v>
      </c>
      <c r="O260" t="str">
        <f t="shared" si="21"/>
        <v/>
      </c>
      <c r="P260">
        <f t="shared" si="23"/>
        <v>0</v>
      </c>
      <c r="Q260">
        <f t="shared" si="24"/>
        <v>0</v>
      </c>
      <c r="R260" t="str">
        <f>IF(O260="","",COUNTIF($O260:$O$326,O260))</f>
        <v/>
      </c>
      <c r="S260">
        <f t="shared" si="25"/>
        <v>0</v>
      </c>
      <c r="T260">
        <f t="shared" si="26"/>
        <v>0</v>
      </c>
      <c r="U260" t="str">
        <f t="array" ref="U260">IFERROR(INDEX($O$18:$O$323,MATCH(1,COUNTIF($U$17:U259,$O$18:$O$323)+($O$18:$O565&lt;&gt;"")*1,0)),"")</f>
        <v/>
      </c>
      <c r="V260" t="str">
        <f t="shared" si="27"/>
        <v/>
      </c>
    </row>
    <row r="261" spans="2:22" x14ac:dyDescent="0.3">
      <c r="B261" t="str">
        <f>IF('Leistungsübersicht - WIP'!X249="","",'Leistungsübersicht - WIP'!X249)</f>
        <v/>
      </c>
      <c r="C261" t="str">
        <f>IF('Leistungsübersicht - WIP'!Y249="","",'Leistungsübersicht - WIP'!Y249)</f>
        <v/>
      </c>
      <c r="D261" t="str">
        <f>IF('Leistungsübersicht - WIP'!Z249="","",'Leistungsübersicht - WIP'!Z249)</f>
        <v/>
      </c>
      <c r="E261" t="str">
        <f>IF('Leistungsübersicht - WIP'!AA249="","",'Leistungsübersicht - WIP'!AA249)</f>
        <v/>
      </c>
      <c r="F261" s="52" t="str">
        <f>IFERROR(_xlfn.IFNA(VLOOKUP(Leistungsübersicht!C261,Detaildaten!$F$8:$I$308,4,0)/VLOOKUP(C261,Detaildaten!$F$8:$X$308,19,0)*VLOOKUP(C261,'Leistungsübersicht - WIP'!$Y$6:$AG$305,9,0)*Faktoren!$C$2*IF($D$9=Optionen!$N$4,Leistungsübersicht!$D$11/VLOOKUP(Leistungsübersicht!$D$10,Optionen!$W$3:$X$18,2,0),1),""),0)</f>
        <v/>
      </c>
      <c r="G261" s="52" t="str">
        <f>IFERROR(_xlfn.IFNA(VLOOKUP(Leistungsübersicht!C261,Detaildaten!$F$8:$I$308,4,0)/VLOOKUP(C261,Detaildaten!$F$8:$X$308,19,0)*VLOOKUP(C261,'Leistungsübersicht - WIP'!$Y$6:$AG$305,9,0)*VLOOKUP(IF(SUM($S$18:$S$323)=0,1,SUM($S$18:$S$323)),Faktoren!$B$8:$C$17,2,0)*IF($D$9=Optionen!$N$4,Leistungsübersicht!$D$11/VLOOKUP(Leistungsübersicht!$D$10,Optionen!$W$3:$X$18,2,0),1),""),0)</f>
        <v/>
      </c>
      <c r="H261" s="63"/>
      <c r="I261" s="63"/>
      <c r="J261" t="str">
        <f>IF(Q261&gt;0,CONCATENATE("Bereits im Paket ",E261," enthalten"),IF(AND(D261="Nein",I261="X"),"Paket fälschlicherweise ausgewählt",IF(AND(H261="X",I261="X"),"Paket und Einzeln zeitgleich ausgewählt",IF(IFERROR(VLOOKUP(C261,Detaildaten!F251:U551,16,0),"")="","",VLOOKUP(C261,Detaildaten!F251:U551,16,0)))))</f>
        <v/>
      </c>
      <c r="N261">
        <f t="shared" si="22"/>
        <v>0</v>
      </c>
      <c r="O261" t="str">
        <f t="shared" si="21"/>
        <v/>
      </c>
      <c r="P261">
        <f t="shared" si="23"/>
        <v>0</v>
      </c>
      <c r="Q261">
        <f t="shared" si="24"/>
        <v>0</v>
      </c>
      <c r="R261" t="str">
        <f>IF(O261="","",COUNTIF($O261:$O$326,O261))</f>
        <v/>
      </c>
      <c r="S261">
        <f t="shared" si="25"/>
        <v>0</v>
      </c>
      <c r="T261">
        <f t="shared" si="26"/>
        <v>0</v>
      </c>
      <c r="U261" t="str">
        <f t="array" ref="U261">IFERROR(INDEX($O$18:$O$323,MATCH(1,COUNTIF($U$17:U260,$O$18:$O$323)+($O$18:$O566&lt;&gt;"")*1,0)),"")</f>
        <v/>
      </c>
      <c r="V261" t="str">
        <f t="shared" si="27"/>
        <v/>
      </c>
    </row>
    <row r="262" spans="2:22" x14ac:dyDescent="0.3">
      <c r="B262" t="str">
        <f>IF('Leistungsübersicht - WIP'!X250="","",'Leistungsübersicht - WIP'!X250)</f>
        <v/>
      </c>
      <c r="C262" t="str">
        <f>IF('Leistungsübersicht - WIP'!Y250="","",'Leistungsübersicht - WIP'!Y250)</f>
        <v/>
      </c>
      <c r="D262" t="str">
        <f>IF('Leistungsübersicht - WIP'!Z250="","",'Leistungsübersicht - WIP'!Z250)</f>
        <v/>
      </c>
      <c r="E262" t="str">
        <f>IF('Leistungsübersicht - WIP'!AA250="","",'Leistungsübersicht - WIP'!AA250)</f>
        <v/>
      </c>
      <c r="F262" s="52" t="str">
        <f>IFERROR(_xlfn.IFNA(VLOOKUP(Leistungsübersicht!C262,Detaildaten!$F$8:$I$308,4,0)/VLOOKUP(C262,Detaildaten!$F$8:$X$308,19,0)*VLOOKUP(C262,'Leistungsübersicht - WIP'!$Y$6:$AG$305,9,0)*Faktoren!$C$2*IF($D$9=Optionen!$N$4,Leistungsübersicht!$D$11/VLOOKUP(Leistungsübersicht!$D$10,Optionen!$W$3:$X$18,2,0),1),""),0)</f>
        <v/>
      </c>
      <c r="G262" s="52" t="str">
        <f>IFERROR(_xlfn.IFNA(VLOOKUP(Leistungsübersicht!C262,Detaildaten!$F$8:$I$308,4,0)/VLOOKUP(C262,Detaildaten!$F$8:$X$308,19,0)*VLOOKUP(C262,'Leistungsübersicht - WIP'!$Y$6:$AG$305,9,0)*VLOOKUP(IF(SUM($S$18:$S$323)=0,1,SUM($S$18:$S$323)),Faktoren!$B$8:$C$17,2,0)*IF($D$9=Optionen!$N$4,Leistungsübersicht!$D$11/VLOOKUP(Leistungsübersicht!$D$10,Optionen!$W$3:$X$18,2,0),1),""),0)</f>
        <v/>
      </c>
      <c r="H262" s="63"/>
      <c r="I262" s="63"/>
      <c r="J262" t="str">
        <f>IF(Q262&gt;0,CONCATENATE("Bereits im Paket ",E262," enthalten"),IF(AND(D262="Nein",I262="X"),"Paket fälschlicherweise ausgewählt",IF(AND(H262="X",I262="X"),"Paket und Einzeln zeitgleich ausgewählt",IF(IFERROR(VLOOKUP(C262,Detaildaten!F252:U552,16,0),"")="","",VLOOKUP(C262,Detaildaten!F252:U552,16,0)))))</f>
        <v/>
      </c>
      <c r="N262">
        <f t="shared" si="22"/>
        <v>0</v>
      </c>
      <c r="O262" t="str">
        <f t="shared" si="21"/>
        <v/>
      </c>
      <c r="P262">
        <f t="shared" si="23"/>
        <v>0</v>
      </c>
      <c r="Q262">
        <f t="shared" si="24"/>
        <v>0</v>
      </c>
      <c r="R262" t="str">
        <f>IF(O262="","",COUNTIF($O262:$O$326,O262))</f>
        <v/>
      </c>
      <c r="S262">
        <f t="shared" si="25"/>
        <v>0</v>
      </c>
      <c r="T262">
        <f t="shared" si="26"/>
        <v>0</v>
      </c>
      <c r="U262" t="str">
        <f t="array" ref="U262">IFERROR(INDEX($O$18:$O$323,MATCH(1,COUNTIF($U$17:U261,$O$18:$O$323)+($O$18:$O567&lt;&gt;"")*1,0)),"")</f>
        <v/>
      </c>
      <c r="V262" t="str">
        <f t="shared" si="27"/>
        <v/>
      </c>
    </row>
    <row r="263" spans="2:22" x14ac:dyDescent="0.3">
      <c r="B263" t="str">
        <f>IF('Leistungsübersicht - WIP'!X251="","",'Leistungsübersicht - WIP'!X251)</f>
        <v/>
      </c>
      <c r="C263" t="str">
        <f>IF('Leistungsübersicht - WIP'!Y251="","",'Leistungsübersicht - WIP'!Y251)</f>
        <v/>
      </c>
      <c r="D263" t="str">
        <f>IF('Leistungsübersicht - WIP'!Z251="","",'Leistungsübersicht - WIP'!Z251)</f>
        <v/>
      </c>
      <c r="E263" t="str">
        <f>IF('Leistungsübersicht - WIP'!AA251="","",'Leistungsübersicht - WIP'!AA251)</f>
        <v/>
      </c>
      <c r="F263" s="52" t="str">
        <f>IFERROR(_xlfn.IFNA(VLOOKUP(Leistungsübersicht!C263,Detaildaten!$F$8:$I$308,4,0)/VLOOKUP(C263,Detaildaten!$F$8:$X$308,19,0)*VLOOKUP(C263,'Leistungsübersicht - WIP'!$Y$6:$AG$305,9,0)*Faktoren!$C$2*IF($D$9=Optionen!$N$4,Leistungsübersicht!$D$11/VLOOKUP(Leistungsübersicht!$D$10,Optionen!$W$3:$X$18,2,0),1),""),0)</f>
        <v/>
      </c>
      <c r="G263" s="52" t="str">
        <f>IFERROR(_xlfn.IFNA(VLOOKUP(Leistungsübersicht!C263,Detaildaten!$F$8:$I$308,4,0)/VLOOKUP(C263,Detaildaten!$F$8:$X$308,19,0)*VLOOKUP(C263,'Leistungsübersicht - WIP'!$Y$6:$AG$305,9,0)*VLOOKUP(IF(SUM($S$18:$S$323)=0,1,SUM($S$18:$S$323)),Faktoren!$B$8:$C$17,2,0)*IF($D$9=Optionen!$N$4,Leistungsübersicht!$D$11/VLOOKUP(Leistungsübersicht!$D$10,Optionen!$W$3:$X$18,2,0),1),""),0)</f>
        <v/>
      </c>
      <c r="H263" s="63"/>
      <c r="I263" s="63"/>
      <c r="J263" t="str">
        <f>IF(Q263&gt;0,CONCATENATE("Bereits im Paket ",E263," enthalten"),IF(AND(D263="Nein",I263="X"),"Paket fälschlicherweise ausgewählt",IF(AND(H263="X",I263="X"),"Paket und Einzeln zeitgleich ausgewählt",IF(IFERROR(VLOOKUP(C263,Detaildaten!F253:U553,16,0),"")="","",VLOOKUP(C263,Detaildaten!F253:U553,16,0)))))</f>
        <v/>
      </c>
      <c r="N263">
        <f t="shared" si="22"/>
        <v>0</v>
      </c>
      <c r="O263" t="str">
        <f t="shared" si="21"/>
        <v/>
      </c>
      <c r="P263">
        <f t="shared" si="23"/>
        <v>0</v>
      </c>
      <c r="Q263">
        <f t="shared" si="24"/>
        <v>0</v>
      </c>
      <c r="R263" t="str">
        <f>IF(O263="","",COUNTIF($O263:$O$326,O263))</f>
        <v/>
      </c>
      <c r="S263">
        <f t="shared" si="25"/>
        <v>0</v>
      </c>
      <c r="T263">
        <f t="shared" si="26"/>
        <v>0</v>
      </c>
      <c r="U263" t="str">
        <f t="array" ref="U263">IFERROR(INDEX($O$18:$O$323,MATCH(1,COUNTIF($U$17:U262,$O$18:$O$323)+($O$18:$O568&lt;&gt;"")*1,0)),"")</f>
        <v/>
      </c>
      <c r="V263" t="str">
        <f t="shared" si="27"/>
        <v/>
      </c>
    </row>
    <row r="264" spans="2:22" x14ac:dyDescent="0.3">
      <c r="B264" t="str">
        <f>IF('Leistungsübersicht - WIP'!X252="","",'Leistungsübersicht - WIP'!X252)</f>
        <v/>
      </c>
      <c r="C264" t="str">
        <f>IF('Leistungsübersicht - WIP'!Y252="","",'Leistungsübersicht - WIP'!Y252)</f>
        <v/>
      </c>
      <c r="D264" t="str">
        <f>IF('Leistungsübersicht - WIP'!Z252="","",'Leistungsübersicht - WIP'!Z252)</f>
        <v/>
      </c>
      <c r="E264" t="str">
        <f>IF('Leistungsübersicht - WIP'!AA252="","",'Leistungsübersicht - WIP'!AA252)</f>
        <v/>
      </c>
      <c r="F264" s="52" t="str">
        <f>IFERROR(_xlfn.IFNA(VLOOKUP(Leistungsübersicht!C264,Detaildaten!$F$8:$I$308,4,0)/VLOOKUP(C264,Detaildaten!$F$8:$X$308,19,0)*VLOOKUP(C264,'Leistungsübersicht - WIP'!$Y$6:$AG$305,9,0)*Faktoren!$C$2*IF($D$9=Optionen!$N$4,Leistungsübersicht!$D$11/VLOOKUP(Leistungsübersicht!$D$10,Optionen!$W$3:$X$18,2,0),1),""),0)</f>
        <v/>
      </c>
      <c r="G264" s="52" t="str">
        <f>IFERROR(_xlfn.IFNA(VLOOKUP(Leistungsübersicht!C264,Detaildaten!$F$8:$I$308,4,0)/VLOOKUP(C264,Detaildaten!$F$8:$X$308,19,0)*VLOOKUP(C264,'Leistungsübersicht - WIP'!$Y$6:$AG$305,9,0)*VLOOKUP(IF(SUM($S$18:$S$323)=0,1,SUM($S$18:$S$323)),Faktoren!$B$8:$C$17,2,0)*IF($D$9=Optionen!$N$4,Leistungsübersicht!$D$11/VLOOKUP(Leistungsübersicht!$D$10,Optionen!$W$3:$X$18,2,0),1),""),0)</f>
        <v/>
      </c>
      <c r="H264" s="63"/>
      <c r="I264" s="63"/>
      <c r="J264" t="str">
        <f>IF(Q264&gt;0,CONCATENATE("Bereits im Paket ",E264," enthalten"),IF(AND(D264="Nein",I264="X"),"Paket fälschlicherweise ausgewählt",IF(AND(H264="X",I264="X"),"Paket und Einzeln zeitgleich ausgewählt",IF(IFERROR(VLOOKUP(C264,Detaildaten!F254:U554,16,0),"")="","",VLOOKUP(C264,Detaildaten!F254:U554,16,0)))))</f>
        <v/>
      </c>
      <c r="N264">
        <f t="shared" si="22"/>
        <v>0</v>
      </c>
      <c r="O264" t="str">
        <f t="shared" si="21"/>
        <v/>
      </c>
      <c r="P264">
        <f t="shared" si="23"/>
        <v>0</v>
      </c>
      <c r="Q264">
        <f t="shared" si="24"/>
        <v>0</v>
      </c>
      <c r="R264" t="str">
        <f>IF(O264="","",COUNTIF($O264:$O$326,O264))</f>
        <v/>
      </c>
      <c r="S264">
        <f t="shared" si="25"/>
        <v>0</v>
      </c>
      <c r="T264">
        <f t="shared" si="26"/>
        <v>0</v>
      </c>
      <c r="U264" t="str">
        <f t="array" ref="U264">IFERROR(INDEX($O$18:$O$323,MATCH(1,COUNTIF($U$17:U263,$O$18:$O$323)+($O$18:$O569&lt;&gt;"")*1,0)),"")</f>
        <v/>
      </c>
      <c r="V264" t="str">
        <f t="shared" si="27"/>
        <v/>
      </c>
    </row>
    <row r="265" spans="2:22" x14ac:dyDescent="0.3">
      <c r="B265" t="str">
        <f>IF('Leistungsübersicht - WIP'!X253="","",'Leistungsübersicht - WIP'!X253)</f>
        <v/>
      </c>
      <c r="C265" t="str">
        <f>IF('Leistungsübersicht - WIP'!Y253="","",'Leistungsübersicht - WIP'!Y253)</f>
        <v/>
      </c>
      <c r="D265" t="str">
        <f>IF('Leistungsübersicht - WIP'!Z253="","",'Leistungsübersicht - WIP'!Z253)</f>
        <v/>
      </c>
      <c r="E265" t="str">
        <f>IF('Leistungsübersicht - WIP'!AA253="","",'Leistungsübersicht - WIP'!AA253)</f>
        <v/>
      </c>
      <c r="F265" s="52" t="str">
        <f>IFERROR(_xlfn.IFNA(VLOOKUP(Leistungsübersicht!C265,Detaildaten!$F$8:$I$308,4,0)/VLOOKUP(C265,Detaildaten!$F$8:$X$308,19,0)*VLOOKUP(C265,'Leistungsübersicht - WIP'!$Y$6:$AG$305,9,0)*Faktoren!$C$2*IF($D$9=Optionen!$N$4,Leistungsübersicht!$D$11/VLOOKUP(Leistungsübersicht!$D$10,Optionen!$W$3:$X$18,2,0),1),""),0)</f>
        <v/>
      </c>
      <c r="G265" s="52" t="str">
        <f>IFERROR(_xlfn.IFNA(VLOOKUP(Leistungsübersicht!C265,Detaildaten!$F$8:$I$308,4,0)/VLOOKUP(C265,Detaildaten!$F$8:$X$308,19,0)*VLOOKUP(C265,'Leistungsübersicht - WIP'!$Y$6:$AG$305,9,0)*VLOOKUP(IF(SUM($S$18:$S$323)=0,1,SUM($S$18:$S$323)),Faktoren!$B$8:$C$17,2,0)*IF($D$9=Optionen!$N$4,Leistungsübersicht!$D$11/VLOOKUP(Leistungsübersicht!$D$10,Optionen!$W$3:$X$18,2,0),1),""),0)</f>
        <v/>
      </c>
      <c r="H265" s="63"/>
      <c r="I265" s="63"/>
      <c r="J265" t="str">
        <f>IF(Q265&gt;0,CONCATENATE("Bereits im Paket ",E265," enthalten"),IF(AND(D265="Nein",I265="X"),"Paket fälschlicherweise ausgewählt",IF(AND(H265="X",I265="X"),"Paket und Einzeln zeitgleich ausgewählt",IF(IFERROR(VLOOKUP(C265,Detaildaten!F255:U555,16,0),"")="","",VLOOKUP(C265,Detaildaten!F255:U555,16,0)))))</f>
        <v/>
      </c>
      <c r="N265">
        <f t="shared" si="22"/>
        <v>0</v>
      </c>
      <c r="O265" t="str">
        <f t="shared" si="21"/>
        <v/>
      </c>
      <c r="P265">
        <f t="shared" si="23"/>
        <v>0</v>
      </c>
      <c r="Q265">
        <f t="shared" si="24"/>
        <v>0</v>
      </c>
      <c r="R265" t="str">
        <f>IF(O265="","",COUNTIF($O265:$O$326,O265))</f>
        <v/>
      </c>
      <c r="S265">
        <f t="shared" si="25"/>
        <v>0</v>
      </c>
      <c r="T265">
        <f t="shared" si="26"/>
        <v>0</v>
      </c>
      <c r="U265" t="str">
        <f t="array" ref="U265">IFERROR(INDEX($O$18:$O$323,MATCH(1,COUNTIF($U$17:U264,$O$18:$O$323)+($O$18:$O570&lt;&gt;"")*1,0)),"")</f>
        <v/>
      </c>
      <c r="V265" t="str">
        <f t="shared" si="27"/>
        <v/>
      </c>
    </row>
    <row r="266" spans="2:22" x14ac:dyDescent="0.3">
      <c r="B266" t="str">
        <f>IF('Leistungsübersicht - WIP'!X254="","",'Leistungsübersicht - WIP'!X254)</f>
        <v/>
      </c>
      <c r="C266" t="str">
        <f>IF('Leistungsübersicht - WIP'!Y254="","",'Leistungsübersicht - WIP'!Y254)</f>
        <v/>
      </c>
      <c r="D266" t="str">
        <f>IF('Leistungsübersicht - WIP'!Z254="","",'Leistungsübersicht - WIP'!Z254)</f>
        <v/>
      </c>
      <c r="E266" t="str">
        <f>IF('Leistungsübersicht - WIP'!AA254="","",'Leistungsübersicht - WIP'!AA254)</f>
        <v/>
      </c>
      <c r="F266" s="52" t="str">
        <f>IFERROR(_xlfn.IFNA(VLOOKUP(Leistungsübersicht!C266,Detaildaten!$F$8:$I$308,4,0)/VLOOKUP(C266,Detaildaten!$F$8:$X$308,19,0)*VLOOKUP(C266,'Leistungsübersicht - WIP'!$Y$6:$AG$305,9,0)*Faktoren!$C$2*IF($D$9=Optionen!$N$4,Leistungsübersicht!$D$11/VLOOKUP(Leistungsübersicht!$D$10,Optionen!$W$3:$X$18,2,0),1),""),0)</f>
        <v/>
      </c>
      <c r="G266" s="52" t="str">
        <f>IFERROR(_xlfn.IFNA(VLOOKUP(Leistungsübersicht!C266,Detaildaten!$F$8:$I$308,4,0)/VLOOKUP(C266,Detaildaten!$F$8:$X$308,19,0)*VLOOKUP(C266,'Leistungsübersicht - WIP'!$Y$6:$AG$305,9,0)*VLOOKUP(IF(SUM($S$18:$S$323)=0,1,SUM($S$18:$S$323)),Faktoren!$B$8:$C$17,2,0)*IF($D$9=Optionen!$N$4,Leistungsübersicht!$D$11/VLOOKUP(Leistungsübersicht!$D$10,Optionen!$W$3:$X$18,2,0),1),""),0)</f>
        <v/>
      </c>
      <c r="H266" s="63"/>
      <c r="I266" s="63"/>
      <c r="J266" t="str">
        <f>IF(Q266&gt;0,CONCATENATE("Bereits im Paket ",E266," enthalten"),IF(AND(D266="Nein",I266="X"),"Paket fälschlicherweise ausgewählt",IF(AND(H266="X",I266="X"),"Paket und Einzeln zeitgleich ausgewählt",IF(IFERROR(VLOOKUP(C266,Detaildaten!F256:U556,16,0),"")="","",VLOOKUP(C266,Detaildaten!F256:U556,16,0)))))</f>
        <v/>
      </c>
      <c r="N266">
        <f t="shared" si="22"/>
        <v>0</v>
      </c>
      <c r="O266" t="str">
        <f t="shared" si="21"/>
        <v/>
      </c>
      <c r="P266">
        <f t="shared" si="23"/>
        <v>0</v>
      </c>
      <c r="Q266">
        <f t="shared" si="24"/>
        <v>0</v>
      </c>
      <c r="R266" t="str">
        <f>IF(O266="","",COUNTIF($O266:$O$326,O266))</f>
        <v/>
      </c>
      <c r="S266">
        <f t="shared" si="25"/>
        <v>0</v>
      </c>
      <c r="T266">
        <f t="shared" si="26"/>
        <v>0</v>
      </c>
      <c r="U266" t="str">
        <f t="array" ref="U266">IFERROR(INDEX($O$18:$O$323,MATCH(1,COUNTIF($U$17:U265,$O$18:$O$323)+($O$18:$O571&lt;&gt;"")*1,0)),"")</f>
        <v/>
      </c>
      <c r="V266" t="str">
        <f t="shared" si="27"/>
        <v/>
      </c>
    </row>
    <row r="267" spans="2:22" x14ac:dyDescent="0.3">
      <c r="B267" t="str">
        <f>IF('Leistungsübersicht - WIP'!X255="","",'Leistungsübersicht - WIP'!X255)</f>
        <v/>
      </c>
      <c r="C267" t="str">
        <f>IF('Leistungsübersicht - WIP'!Y255="","",'Leistungsübersicht - WIP'!Y255)</f>
        <v/>
      </c>
      <c r="D267" t="str">
        <f>IF('Leistungsübersicht - WIP'!Z255="","",'Leistungsübersicht - WIP'!Z255)</f>
        <v/>
      </c>
      <c r="E267" t="str">
        <f>IF('Leistungsübersicht - WIP'!AA255="","",'Leistungsübersicht - WIP'!AA255)</f>
        <v/>
      </c>
      <c r="F267" s="52" t="str">
        <f>IFERROR(_xlfn.IFNA(VLOOKUP(Leistungsübersicht!C267,Detaildaten!$F$8:$I$308,4,0)/VLOOKUP(C267,Detaildaten!$F$8:$X$308,19,0)*VLOOKUP(C267,'Leistungsübersicht - WIP'!$Y$6:$AG$305,9,0)*Faktoren!$C$2*IF($D$9=Optionen!$N$4,Leistungsübersicht!$D$11/VLOOKUP(Leistungsübersicht!$D$10,Optionen!$W$3:$X$18,2,0),1),""),0)</f>
        <v/>
      </c>
      <c r="G267" s="52" t="str">
        <f>IFERROR(_xlfn.IFNA(VLOOKUP(Leistungsübersicht!C267,Detaildaten!$F$8:$I$308,4,0)/VLOOKUP(C267,Detaildaten!$F$8:$X$308,19,0)*VLOOKUP(C267,'Leistungsübersicht - WIP'!$Y$6:$AG$305,9,0)*VLOOKUP(IF(SUM($S$18:$S$323)=0,1,SUM($S$18:$S$323)),Faktoren!$B$8:$C$17,2,0)*IF($D$9=Optionen!$N$4,Leistungsübersicht!$D$11/VLOOKUP(Leistungsübersicht!$D$10,Optionen!$W$3:$X$18,2,0),1),""),0)</f>
        <v/>
      </c>
      <c r="H267" s="63"/>
      <c r="I267" s="63"/>
      <c r="J267" t="str">
        <f>IF(Q267&gt;0,CONCATENATE("Bereits im Paket ",E267," enthalten"),IF(AND(D267="Nein",I267="X"),"Paket fälschlicherweise ausgewählt",IF(AND(H267="X",I267="X"),"Paket und Einzeln zeitgleich ausgewählt",IF(IFERROR(VLOOKUP(C267,Detaildaten!F257:U557,16,0),"")="","",VLOOKUP(C267,Detaildaten!F257:U557,16,0)))))</f>
        <v/>
      </c>
      <c r="N267">
        <f t="shared" si="22"/>
        <v>0</v>
      </c>
      <c r="O267" t="str">
        <f t="shared" si="21"/>
        <v/>
      </c>
      <c r="P267">
        <f t="shared" si="23"/>
        <v>0</v>
      </c>
      <c r="Q267">
        <f t="shared" si="24"/>
        <v>0</v>
      </c>
      <c r="R267" t="str">
        <f>IF(O267="","",COUNTIF($O267:$O$326,O267))</f>
        <v/>
      </c>
      <c r="S267">
        <f t="shared" si="25"/>
        <v>0</v>
      </c>
      <c r="T267">
        <f t="shared" si="26"/>
        <v>0</v>
      </c>
      <c r="U267" t="str">
        <f t="array" ref="U267">IFERROR(INDEX($O$18:$O$323,MATCH(1,COUNTIF($U$17:U266,$O$18:$O$323)+($O$18:$O572&lt;&gt;"")*1,0)),"")</f>
        <v/>
      </c>
      <c r="V267" t="str">
        <f t="shared" si="27"/>
        <v/>
      </c>
    </row>
    <row r="268" spans="2:22" x14ac:dyDescent="0.3">
      <c r="B268" t="str">
        <f>IF('Leistungsübersicht - WIP'!X256="","",'Leistungsübersicht - WIP'!X256)</f>
        <v/>
      </c>
      <c r="C268" t="str">
        <f>IF('Leistungsübersicht - WIP'!Y256="","",'Leistungsübersicht - WIP'!Y256)</f>
        <v/>
      </c>
      <c r="D268" t="str">
        <f>IF('Leistungsübersicht - WIP'!Z256="","",'Leistungsübersicht - WIP'!Z256)</f>
        <v/>
      </c>
      <c r="E268" t="str">
        <f>IF('Leistungsübersicht - WIP'!AA256="","",'Leistungsübersicht - WIP'!AA256)</f>
        <v/>
      </c>
      <c r="F268" s="52" t="str">
        <f>IFERROR(_xlfn.IFNA(VLOOKUP(Leistungsübersicht!C268,Detaildaten!$F$8:$I$308,4,0)/VLOOKUP(C268,Detaildaten!$F$8:$X$308,19,0)*VLOOKUP(C268,'Leistungsübersicht - WIP'!$Y$6:$AG$305,9,0)*Faktoren!$C$2*IF($D$9=Optionen!$N$4,Leistungsübersicht!$D$11/VLOOKUP(Leistungsübersicht!$D$10,Optionen!$W$3:$X$18,2,0),1),""),0)</f>
        <v/>
      </c>
      <c r="G268" s="52" t="str">
        <f>IFERROR(_xlfn.IFNA(VLOOKUP(Leistungsübersicht!C268,Detaildaten!$F$8:$I$308,4,0)/VLOOKUP(C268,Detaildaten!$F$8:$X$308,19,0)*VLOOKUP(C268,'Leistungsübersicht - WIP'!$Y$6:$AG$305,9,0)*VLOOKUP(IF(SUM($S$18:$S$323)=0,1,SUM($S$18:$S$323)),Faktoren!$B$8:$C$17,2,0)*IF($D$9=Optionen!$N$4,Leistungsübersicht!$D$11/VLOOKUP(Leistungsübersicht!$D$10,Optionen!$W$3:$X$18,2,0),1),""),0)</f>
        <v/>
      </c>
      <c r="H268" s="63"/>
      <c r="I268" s="63"/>
      <c r="J268" t="str">
        <f>IF(Q268&gt;0,CONCATENATE("Bereits im Paket ",E268," enthalten"),IF(AND(D268="Nein",I268="X"),"Paket fälschlicherweise ausgewählt",IF(AND(H268="X",I268="X"),"Paket und Einzeln zeitgleich ausgewählt",IF(IFERROR(VLOOKUP(C268,Detaildaten!F258:U558,16,0),"")="","",VLOOKUP(C268,Detaildaten!F258:U558,16,0)))))</f>
        <v/>
      </c>
      <c r="N268">
        <f t="shared" si="22"/>
        <v>0</v>
      </c>
      <c r="O268" t="str">
        <f t="shared" si="21"/>
        <v/>
      </c>
      <c r="P268">
        <f t="shared" si="23"/>
        <v>0</v>
      </c>
      <c r="Q268">
        <f t="shared" si="24"/>
        <v>0</v>
      </c>
      <c r="R268" t="str">
        <f>IF(O268="","",COUNTIF($O268:$O$326,O268))</f>
        <v/>
      </c>
      <c r="S268">
        <f t="shared" si="25"/>
        <v>0</v>
      </c>
      <c r="T268">
        <f t="shared" si="26"/>
        <v>0</v>
      </c>
      <c r="U268" t="str">
        <f t="array" ref="U268">IFERROR(INDEX($O$18:$O$323,MATCH(1,COUNTIF($U$17:U267,$O$18:$O$323)+($O$18:$O573&lt;&gt;"")*1,0)),"")</f>
        <v/>
      </c>
      <c r="V268" t="str">
        <f t="shared" si="27"/>
        <v/>
      </c>
    </row>
    <row r="269" spans="2:22" x14ac:dyDescent="0.3">
      <c r="B269" t="str">
        <f>IF('Leistungsübersicht - WIP'!X257="","",'Leistungsübersicht - WIP'!X257)</f>
        <v/>
      </c>
      <c r="C269" t="str">
        <f>IF('Leistungsübersicht - WIP'!Y257="","",'Leistungsübersicht - WIP'!Y257)</f>
        <v/>
      </c>
      <c r="D269" t="str">
        <f>IF('Leistungsübersicht - WIP'!Z257="","",'Leistungsübersicht - WIP'!Z257)</f>
        <v/>
      </c>
      <c r="E269" t="str">
        <f>IF('Leistungsübersicht - WIP'!AA257="","",'Leistungsübersicht - WIP'!AA257)</f>
        <v/>
      </c>
      <c r="F269" s="52" t="str">
        <f>IFERROR(_xlfn.IFNA(VLOOKUP(Leistungsübersicht!C269,Detaildaten!$F$8:$I$308,4,0)/VLOOKUP(C269,Detaildaten!$F$8:$X$308,19,0)*VLOOKUP(C269,'Leistungsübersicht - WIP'!$Y$6:$AG$305,9,0)*Faktoren!$C$2*IF($D$9=Optionen!$N$4,Leistungsübersicht!$D$11/VLOOKUP(Leistungsübersicht!$D$10,Optionen!$W$3:$X$18,2,0),1),""),0)</f>
        <v/>
      </c>
      <c r="G269" s="52" t="str">
        <f>IFERROR(_xlfn.IFNA(VLOOKUP(Leistungsübersicht!C269,Detaildaten!$F$8:$I$308,4,0)/VLOOKUP(C269,Detaildaten!$F$8:$X$308,19,0)*VLOOKUP(C269,'Leistungsübersicht - WIP'!$Y$6:$AG$305,9,0)*VLOOKUP(IF(SUM($S$18:$S$323)=0,1,SUM($S$18:$S$323)),Faktoren!$B$8:$C$17,2,0)*IF($D$9=Optionen!$N$4,Leistungsübersicht!$D$11/VLOOKUP(Leistungsübersicht!$D$10,Optionen!$W$3:$X$18,2,0),1),""),0)</f>
        <v/>
      </c>
      <c r="H269" s="63"/>
      <c r="I269" s="63"/>
      <c r="J269" t="str">
        <f>IF(Q269&gt;0,CONCATENATE("Bereits im Paket ",E269," enthalten"),IF(AND(D269="Nein",I269="X"),"Paket fälschlicherweise ausgewählt",IF(AND(H269="X",I269="X"),"Paket und Einzeln zeitgleich ausgewählt",IF(IFERROR(VLOOKUP(C269,Detaildaten!F259:U559,16,0),"")="","",VLOOKUP(C269,Detaildaten!F259:U559,16,0)))))</f>
        <v/>
      </c>
      <c r="N269">
        <f t="shared" si="22"/>
        <v>0</v>
      </c>
      <c r="O269" t="str">
        <f t="shared" si="21"/>
        <v/>
      </c>
      <c r="P269">
        <f t="shared" si="23"/>
        <v>0</v>
      </c>
      <c r="Q269">
        <f t="shared" si="24"/>
        <v>0</v>
      </c>
      <c r="R269" t="str">
        <f>IF(O269="","",COUNTIF($O269:$O$326,O269))</f>
        <v/>
      </c>
      <c r="S269">
        <f t="shared" si="25"/>
        <v>0</v>
      </c>
      <c r="T269">
        <f t="shared" si="26"/>
        <v>0</v>
      </c>
      <c r="U269" t="str">
        <f t="array" ref="U269">IFERROR(INDEX($O$18:$O$323,MATCH(1,COUNTIF($U$17:U268,$O$18:$O$323)+($O$18:$O574&lt;&gt;"")*1,0)),"")</f>
        <v/>
      </c>
      <c r="V269" t="str">
        <f t="shared" si="27"/>
        <v/>
      </c>
    </row>
    <row r="270" spans="2:22" x14ac:dyDescent="0.3">
      <c r="B270" t="str">
        <f>IF('Leistungsübersicht - WIP'!X258="","",'Leistungsübersicht - WIP'!X258)</f>
        <v/>
      </c>
      <c r="C270" t="str">
        <f>IF('Leistungsübersicht - WIP'!Y258="","",'Leistungsübersicht - WIP'!Y258)</f>
        <v/>
      </c>
      <c r="D270" t="str">
        <f>IF('Leistungsübersicht - WIP'!Z258="","",'Leistungsübersicht - WIP'!Z258)</f>
        <v/>
      </c>
      <c r="E270" t="str">
        <f>IF('Leistungsübersicht - WIP'!AA258="","",'Leistungsübersicht - WIP'!AA258)</f>
        <v/>
      </c>
      <c r="F270" s="52" t="str">
        <f>IFERROR(_xlfn.IFNA(VLOOKUP(Leistungsübersicht!C270,Detaildaten!$F$8:$I$308,4,0)/VLOOKUP(C270,Detaildaten!$F$8:$X$308,19,0)*VLOOKUP(C270,'Leistungsübersicht - WIP'!$Y$6:$AG$305,9,0)*Faktoren!$C$2*IF($D$9=Optionen!$N$4,Leistungsübersicht!$D$11/VLOOKUP(Leistungsübersicht!$D$10,Optionen!$W$3:$X$18,2,0),1),""),0)</f>
        <v/>
      </c>
      <c r="G270" s="52" t="str">
        <f>IFERROR(_xlfn.IFNA(VLOOKUP(Leistungsübersicht!C270,Detaildaten!$F$8:$I$308,4,0)/VLOOKUP(C270,Detaildaten!$F$8:$X$308,19,0)*VLOOKUP(C270,'Leistungsübersicht - WIP'!$Y$6:$AG$305,9,0)*VLOOKUP(IF(SUM($S$18:$S$323)=0,1,SUM($S$18:$S$323)),Faktoren!$B$8:$C$17,2,0)*IF($D$9=Optionen!$N$4,Leistungsübersicht!$D$11/VLOOKUP(Leistungsübersicht!$D$10,Optionen!$W$3:$X$18,2,0),1),""),0)</f>
        <v/>
      </c>
      <c r="H270" s="63"/>
      <c r="I270" s="63"/>
      <c r="J270" t="str">
        <f>IF(Q270&gt;0,CONCATENATE("Bereits im Paket ",E270," enthalten"),IF(AND(D270="Nein",I270="X"),"Paket fälschlicherweise ausgewählt",IF(AND(H270="X",I270="X"),"Paket und Einzeln zeitgleich ausgewählt",IF(IFERROR(VLOOKUP(C270,Detaildaten!F260:U560,16,0),"")="","",VLOOKUP(C270,Detaildaten!F260:U560,16,0)))))</f>
        <v/>
      </c>
      <c r="N270">
        <f t="shared" si="22"/>
        <v>0</v>
      </c>
      <c r="O270" t="str">
        <f t="shared" si="21"/>
        <v/>
      </c>
      <c r="P270">
        <f t="shared" si="23"/>
        <v>0</v>
      </c>
      <c r="Q270">
        <f t="shared" si="24"/>
        <v>0</v>
      </c>
      <c r="R270" t="str">
        <f>IF(O270="","",COUNTIF($O270:$O$326,O270))</f>
        <v/>
      </c>
      <c r="S270">
        <f t="shared" si="25"/>
        <v>0</v>
      </c>
      <c r="T270">
        <f t="shared" si="26"/>
        <v>0</v>
      </c>
      <c r="U270" t="str">
        <f t="array" ref="U270">IFERROR(INDEX($O$18:$O$323,MATCH(1,COUNTIF($U$17:U269,$O$18:$O$323)+($O$18:$O575&lt;&gt;"")*1,0)),"")</f>
        <v/>
      </c>
      <c r="V270" t="str">
        <f t="shared" si="27"/>
        <v/>
      </c>
    </row>
    <row r="271" spans="2:22" x14ac:dyDescent="0.3">
      <c r="B271" t="str">
        <f>IF('Leistungsübersicht - WIP'!X259="","",'Leistungsübersicht - WIP'!X259)</f>
        <v/>
      </c>
      <c r="C271" t="str">
        <f>IF('Leistungsübersicht - WIP'!Y259="","",'Leistungsübersicht - WIP'!Y259)</f>
        <v/>
      </c>
      <c r="D271" t="str">
        <f>IF('Leistungsübersicht - WIP'!Z259="","",'Leistungsübersicht - WIP'!Z259)</f>
        <v/>
      </c>
      <c r="E271" t="str">
        <f>IF('Leistungsübersicht - WIP'!AA259="","",'Leistungsübersicht - WIP'!AA259)</f>
        <v/>
      </c>
      <c r="F271" s="52" t="str">
        <f>IFERROR(_xlfn.IFNA(VLOOKUP(Leistungsübersicht!C271,Detaildaten!$F$8:$I$308,4,0)/VLOOKUP(C271,Detaildaten!$F$8:$X$308,19,0)*VLOOKUP(C271,'Leistungsübersicht - WIP'!$Y$6:$AG$305,9,0)*Faktoren!$C$2*IF($D$9=Optionen!$N$4,Leistungsübersicht!$D$11/VLOOKUP(Leistungsübersicht!$D$10,Optionen!$W$3:$X$18,2,0),1),""),0)</f>
        <v/>
      </c>
      <c r="G271" s="52" t="str">
        <f>IFERROR(_xlfn.IFNA(VLOOKUP(Leistungsübersicht!C271,Detaildaten!$F$8:$I$308,4,0)/VLOOKUP(C271,Detaildaten!$F$8:$X$308,19,0)*VLOOKUP(C271,'Leistungsübersicht - WIP'!$Y$6:$AG$305,9,0)*VLOOKUP(IF(SUM($S$18:$S$323)=0,1,SUM($S$18:$S$323)),Faktoren!$B$8:$C$17,2,0)*IF($D$9=Optionen!$N$4,Leistungsübersicht!$D$11/VLOOKUP(Leistungsübersicht!$D$10,Optionen!$W$3:$X$18,2,0),1),""),0)</f>
        <v/>
      </c>
      <c r="H271" s="63"/>
      <c r="I271" s="63"/>
      <c r="J271" t="str">
        <f>IF(Q271&gt;0,CONCATENATE("Bereits im Paket ",E271," enthalten"),IF(AND(D271="Nein",I271="X"),"Paket fälschlicherweise ausgewählt",IF(AND(H271="X",I271="X"),"Paket und Einzeln zeitgleich ausgewählt",IF(IFERROR(VLOOKUP(C271,Detaildaten!F261:U561,16,0),"")="","",VLOOKUP(C271,Detaildaten!F261:U561,16,0)))))</f>
        <v/>
      </c>
      <c r="N271">
        <f t="shared" si="22"/>
        <v>0</v>
      </c>
      <c r="O271" t="str">
        <f t="shared" si="21"/>
        <v/>
      </c>
      <c r="P271">
        <f t="shared" si="23"/>
        <v>0</v>
      </c>
      <c r="Q271">
        <f t="shared" si="24"/>
        <v>0</v>
      </c>
      <c r="R271" t="str">
        <f>IF(O271="","",COUNTIF($O271:$O$326,O271))</f>
        <v/>
      </c>
      <c r="S271">
        <f t="shared" si="25"/>
        <v>0</v>
      </c>
      <c r="T271">
        <f t="shared" si="26"/>
        <v>0</v>
      </c>
      <c r="U271" t="str">
        <f t="array" ref="U271">IFERROR(INDEX($O$18:$O$323,MATCH(1,COUNTIF($U$17:U270,$O$18:$O$323)+($O$18:$O576&lt;&gt;"")*1,0)),"")</f>
        <v/>
      </c>
      <c r="V271" t="str">
        <f t="shared" si="27"/>
        <v/>
      </c>
    </row>
    <row r="272" spans="2:22" x14ac:dyDescent="0.3">
      <c r="B272" t="str">
        <f>IF('Leistungsübersicht - WIP'!X260="","",'Leistungsübersicht - WIP'!X260)</f>
        <v/>
      </c>
      <c r="C272" t="str">
        <f>IF('Leistungsübersicht - WIP'!Y260="","",'Leistungsübersicht - WIP'!Y260)</f>
        <v/>
      </c>
      <c r="D272" t="str">
        <f>IF('Leistungsübersicht - WIP'!Z260="","",'Leistungsübersicht - WIP'!Z260)</f>
        <v/>
      </c>
      <c r="E272" t="str">
        <f>IF('Leistungsübersicht - WIP'!AA260="","",'Leistungsübersicht - WIP'!AA260)</f>
        <v/>
      </c>
      <c r="F272" s="52" t="str">
        <f>IFERROR(_xlfn.IFNA(VLOOKUP(Leistungsübersicht!C272,Detaildaten!$F$8:$I$308,4,0)/VLOOKUP(C272,Detaildaten!$F$8:$X$308,19,0)*VLOOKUP(C272,'Leistungsübersicht - WIP'!$Y$6:$AG$305,9,0)*Faktoren!$C$2*IF($D$9=Optionen!$N$4,Leistungsübersicht!$D$11/VLOOKUP(Leistungsübersicht!$D$10,Optionen!$W$3:$X$18,2,0),1),""),0)</f>
        <v/>
      </c>
      <c r="G272" s="52" t="str">
        <f>IFERROR(_xlfn.IFNA(VLOOKUP(Leistungsübersicht!C272,Detaildaten!$F$8:$I$308,4,0)/VLOOKUP(C272,Detaildaten!$F$8:$X$308,19,0)*VLOOKUP(C272,'Leistungsübersicht - WIP'!$Y$6:$AG$305,9,0)*VLOOKUP(IF(SUM($S$18:$S$323)=0,1,SUM($S$18:$S$323)),Faktoren!$B$8:$C$17,2,0)*IF($D$9=Optionen!$N$4,Leistungsübersicht!$D$11/VLOOKUP(Leistungsübersicht!$D$10,Optionen!$W$3:$X$18,2,0),1),""),0)</f>
        <v/>
      </c>
      <c r="H272" s="63"/>
      <c r="I272" s="63"/>
      <c r="J272" t="str">
        <f>IF(Q272&gt;0,CONCATENATE("Bereits im Paket ",E272," enthalten"),IF(AND(D272="Nein",I272="X"),"Paket fälschlicherweise ausgewählt",IF(AND(H272="X",I272="X"),"Paket und Einzeln zeitgleich ausgewählt",IF(IFERROR(VLOOKUP(C272,Detaildaten!F262:U562,16,0),"")="","",VLOOKUP(C272,Detaildaten!F262:U562,16,0)))))</f>
        <v/>
      </c>
      <c r="N272">
        <f t="shared" si="22"/>
        <v>0</v>
      </c>
      <c r="O272" t="str">
        <f t="shared" si="21"/>
        <v/>
      </c>
      <c r="P272">
        <f t="shared" si="23"/>
        <v>0</v>
      </c>
      <c r="Q272">
        <f t="shared" si="24"/>
        <v>0</v>
      </c>
      <c r="R272" t="str">
        <f>IF(O272="","",COUNTIF($O272:$O$326,O272))</f>
        <v/>
      </c>
      <c r="S272">
        <f t="shared" si="25"/>
        <v>0</v>
      </c>
      <c r="T272">
        <f t="shared" si="26"/>
        <v>0</v>
      </c>
      <c r="U272" t="str">
        <f t="array" ref="U272">IFERROR(INDEX($O$18:$O$323,MATCH(1,COUNTIF($U$17:U271,$O$18:$O$323)+($O$18:$O577&lt;&gt;"")*1,0)),"")</f>
        <v/>
      </c>
      <c r="V272" t="str">
        <f t="shared" si="27"/>
        <v/>
      </c>
    </row>
    <row r="273" spans="2:22" x14ac:dyDescent="0.3">
      <c r="B273" t="str">
        <f>IF('Leistungsübersicht - WIP'!X261="","",'Leistungsübersicht - WIP'!X261)</f>
        <v/>
      </c>
      <c r="C273" t="str">
        <f>IF('Leistungsübersicht - WIP'!Y261="","",'Leistungsübersicht - WIP'!Y261)</f>
        <v/>
      </c>
      <c r="D273" t="str">
        <f>IF('Leistungsübersicht - WIP'!Z261="","",'Leistungsübersicht - WIP'!Z261)</f>
        <v/>
      </c>
      <c r="E273" t="str">
        <f>IF('Leistungsübersicht - WIP'!AA261="","",'Leistungsübersicht - WIP'!AA261)</f>
        <v/>
      </c>
      <c r="F273" s="52" t="str">
        <f>IFERROR(_xlfn.IFNA(VLOOKUP(Leistungsübersicht!C273,Detaildaten!$F$8:$I$308,4,0)/VLOOKUP(C273,Detaildaten!$F$8:$X$308,19,0)*VLOOKUP(C273,'Leistungsübersicht - WIP'!$Y$6:$AG$305,9,0)*Faktoren!$C$2*IF($D$9=Optionen!$N$4,Leistungsübersicht!$D$11/VLOOKUP(Leistungsübersicht!$D$10,Optionen!$W$3:$X$18,2,0),1),""),0)</f>
        <v/>
      </c>
      <c r="G273" s="52" t="str">
        <f>IFERROR(_xlfn.IFNA(VLOOKUP(Leistungsübersicht!C273,Detaildaten!$F$8:$I$308,4,0)/VLOOKUP(C273,Detaildaten!$F$8:$X$308,19,0)*VLOOKUP(C273,'Leistungsübersicht - WIP'!$Y$6:$AG$305,9,0)*VLOOKUP(IF(SUM($S$18:$S$323)=0,1,SUM($S$18:$S$323)),Faktoren!$B$8:$C$17,2,0)*IF($D$9=Optionen!$N$4,Leistungsübersicht!$D$11/VLOOKUP(Leistungsübersicht!$D$10,Optionen!$W$3:$X$18,2,0),1),""),0)</f>
        <v/>
      </c>
      <c r="H273" s="63"/>
      <c r="I273" s="63"/>
      <c r="J273" t="str">
        <f>IF(Q273&gt;0,CONCATENATE("Bereits im Paket ",E273," enthalten"),IF(AND(D273="Nein",I273="X"),"Paket fälschlicherweise ausgewählt",IF(AND(H273="X",I273="X"),"Paket und Einzeln zeitgleich ausgewählt",IF(IFERROR(VLOOKUP(C273,Detaildaten!F263:U563,16,0),"")="","",VLOOKUP(C273,Detaildaten!F263:U563,16,0)))))</f>
        <v/>
      </c>
      <c r="N273">
        <f t="shared" si="22"/>
        <v>0</v>
      </c>
      <c r="O273" t="str">
        <f t="shared" si="21"/>
        <v/>
      </c>
      <c r="P273">
        <f t="shared" si="23"/>
        <v>0</v>
      </c>
      <c r="Q273">
        <f t="shared" si="24"/>
        <v>0</v>
      </c>
      <c r="R273" t="str">
        <f>IF(O273="","",COUNTIF($O273:$O$326,O273))</f>
        <v/>
      </c>
      <c r="S273">
        <f t="shared" si="25"/>
        <v>0</v>
      </c>
      <c r="T273">
        <f t="shared" si="26"/>
        <v>0</v>
      </c>
      <c r="U273" t="str">
        <f t="array" ref="U273">IFERROR(INDEX($O$18:$O$323,MATCH(1,COUNTIF($U$17:U272,$O$18:$O$323)+($O$18:$O578&lt;&gt;"")*1,0)),"")</f>
        <v/>
      </c>
      <c r="V273" t="str">
        <f t="shared" si="27"/>
        <v/>
      </c>
    </row>
    <row r="274" spans="2:22" x14ac:dyDescent="0.3">
      <c r="B274" t="str">
        <f>IF('Leistungsübersicht - WIP'!X262="","",'Leistungsübersicht - WIP'!X262)</f>
        <v/>
      </c>
      <c r="C274" t="str">
        <f>IF('Leistungsübersicht - WIP'!Y262="","",'Leistungsübersicht - WIP'!Y262)</f>
        <v/>
      </c>
      <c r="D274" t="str">
        <f>IF('Leistungsübersicht - WIP'!Z262="","",'Leistungsübersicht - WIP'!Z262)</f>
        <v/>
      </c>
      <c r="E274" t="str">
        <f>IF('Leistungsübersicht - WIP'!AA262="","",'Leistungsübersicht - WIP'!AA262)</f>
        <v/>
      </c>
      <c r="F274" s="52" t="str">
        <f>IFERROR(_xlfn.IFNA(VLOOKUP(Leistungsübersicht!C274,Detaildaten!$F$8:$I$308,4,0)/VLOOKUP(C274,Detaildaten!$F$8:$X$308,19,0)*VLOOKUP(C274,'Leistungsübersicht - WIP'!$Y$6:$AG$305,9,0)*Faktoren!$C$2*IF($D$9=Optionen!$N$4,Leistungsübersicht!$D$11/VLOOKUP(Leistungsübersicht!$D$10,Optionen!$W$3:$X$18,2,0),1),""),0)</f>
        <v/>
      </c>
      <c r="G274" s="52" t="str">
        <f>IFERROR(_xlfn.IFNA(VLOOKUP(Leistungsübersicht!C274,Detaildaten!$F$8:$I$308,4,0)/VLOOKUP(C274,Detaildaten!$F$8:$X$308,19,0)*VLOOKUP(C274,'Leistungsübersicht - WIP'!$Y$6:$AG$305,9,0)*VLOOKUP(IF(SUM($S$18:$S$323)=0,1,SUM($S$18:$S$323)),Faktoren!$B$8:$C$17,2,0)*IF($D$9=Optionen!$N$4,Leistungsübersicht!$D$11/VLOOKUP(Leistungsübersicht!$D$10,Optionen!$W$3:$X$18,2,0),1),""),0)</f>
        <v/>
      </c>
      <c r="H274" s="63"/>
      <c r="I274" s="63"/>
      <c r="J274" t="str">
        <f>IF(Q274&gt;0,CONCATENATE("Bereits im Paket ",E274," enthalten"),IF(AND(D274="Nein",I274="X"),"Paket fälschlicherweise ausgewählt",IF(AND(H274="X",I274="X"),"Paket und Einzeln zeitgleich ausgewählt",IF(IFERROR(VLOOKUP(C274,Detaildaten!F264:U564,16,0),"")="","",VLOOKUP(C274,Detaildaten!F264:U564,16,0)))))</f>
        <v/>
      </c>
      <c r="N274">
        <f t="shared" si="22"/>
        <v>0</v>
      </c>
      <c r="O274" t="str">
        <f t="shared" ref="O274:O323" si="28">IF(N274=1,E274,"")</f>
        <v/>
      </c>
      <c r="P274">
        <f t="shared" si="23"/>
        <v>0</v>
      </c>
      <c r="Q274">
        <f t="shared" si="24"/>
        <v>0</v>
      </c>
      <c r="R274" t="str">
        <f>IF(O274="","",COUNTIF($O274:$O$326,O274))</f>
        <v/>
      </c>
      <c r="S274">
        <f t="shared" si="25"/>
        <v>0</v>
      </c>
      <c r="T274">
        <f t="shared" si="26"/>
        <v>0</v>
      </c>
      <c r="U274" t="str">
        <f t="array" ref="U274">IFERROR(INDEX($O$18:$O$323,MATCH(1,COUNTIF($U$17:U273,$O$18:$O$323)+($O$18:$O579&lt;&gt;"")*1,0)),"")</f>
        <v/>
      </c>
      <c r="V274" t="str">
        <f t="shared" si="27"/>
        <v/>
      </c>
    </row>
    <row r="275" spans="2:22" x14ac:dyDescent="0.3">
      <c r="B275" t="str">
        <f>IF('Leistungsübersicht - WIP'!X263="","",'Leistungsübersicht - WIP'!X263)</f>
        <v/>
      </c>
      <c r="C275" t="str">
        <f>IF('Leistungsübersicht - WIP'!Y263="","",'Leistungsübersicht - WIP'!Y263)</f>
        <v/>
      </c>
      <c r="D275" t="str">
        <f>IF('Leistungsübersicht - WIP'!Z263="","",'Leistungsübersicht - WIP'!Z263)</f>
        <v/>
      </c>
      <c r="E275" t="str">
        <f>IF('Leistungsübersicht - WIP'!AA263="","",'Leistungsübersicht - WIP'!AA263)</f>
        <v/>
      </c>
      <c r="F275" s="52" t="str">
        <f>IFERROR(_xlfn.IFNA(VLOOKUP(Leistungsübersicht!C275,Detaildaten!$F$8:$I$308,4,0)/VLOOKUP(C275,Detaildaten!$F$8:$X$308,19,0)*VLOOKUP(C275,'Leistungsübersicht - WIP'!$Y$6:$AG$305,9,0)*Faktoren!$C$2*IF($D$9=Optionen!$N$4,Leistungsübersicht!$D$11/VLOOKUP(Leistungsübersicht!$D$10,Optionen!$W$3:$X$18,2,0),1),""),0)</f>
        <v/>
      </c>
      <c r="G275" s="52" t="str">
        <f>IFERROR(_xlfn.IFNA(VLOOKUP(Leistungsübersicht!C275,Detaildaten!$F$8:$I$308,4,0)/VLOOKUP(C275,Detaildaten!$F$8:$X$308,19,0)*VLOOKUP(C275,'Leistungsübersicht - WIP'!$Y$6:$AG$305,9,0)*VLOOKUP(IF(SUM($S$18:$S$323)=0,1,SUM($S$18:$S$323)),Faktoren!$B$8:$C$17,2,0)*IF($D$9=Optionen!$N$4,Leistungsübersicht!$D$11/VLOOKUP(Leistungsübersicht!$D$10,Optionen!$W$3:$X$18,2,0),1),""),0)</f>
        <v/>
      </c>
      <c r="H275" s="63"/>
      <c r="I275" s="63"/>
      <c r="J275" t="str">
        <f>IF(Q275&gt;0,CONCATENATE("Bereits im Paket ",E275," enthalten"),IF(AND(D275="Nein",I275="X"),"Paket fälschlicherweise ausgewählt",IF(AND(H275="X",I275="X"),"Paket und Einzeln zeitgleich ausgewählt",IF(IFERROR(VLOOKUP(C275,Detaildaten!F265:U565,16,0),"")="","",VLOOKUP(C275,Detaildaten!F265:U565,16,0)))))</f>
        <v/>
      </c>
      <c r="N275">
        <f t="shared" ref="N275:N323" si="29">IF(I275="X",1,0)</f>
        <v>0</v>
      </c>
      <c r="O275" t="str">
        <f t="shared" si="28"/>
        <v/>
      </c>
      <c r="P275">
        <f t="shared" ref="P275:P323" si="30">IF(C275="",0,IF(D275="Nein",0,IF(COUNTIF($O$18:$O$323,E275)&gt;0,1,0)))</f>
        <v>0</v>
      </c>
      <c r="Q275">
        <f t="shared" ref="Q275:Q323" si="31">P275-N275</f>
        <v>0</v>
      </c>
      <c r="R275" t="str">
        <f>IF(O275="","",COUNTIF($O275:$O$326,O275))</f>
        <v/>
      </c>
      <c r="S275">
        <f t="shared" ref="S275:S323" si="32">IF(AND(O275=E275,R275&lt;2),1,0)</f>
        <v>0</v>
      </c>
      <c r="T275">
        <f t="shared" ref="T275:T323" si="33">IF(D275="Nein",IF(H275="X",1,0),IF(I275="X",1,IF(H275="X",1,0)))</f>
        <v>0</v>
      </c>
      <c r="U275" t="str">
        <f t="array" ref="U275">IFERROR(INDEX($O$18:$O$323,MATCH(1,COUNTIF($U$17:U274,$O$18:$O$323)+($O$18:$O580&lt;&gt;"")*1,0)),"")</f>
        <v/>
      </c>
      <c r="V275" t="str">
        <f t="shared" ref="V275:V323" si="34">IF(U275="","",COUNTIF($E$18:$E$323,U275))</f>
        <v/>
      </c>
    </row>
    <row r="276" spans="2:22" x14ac:dyDescent="0.3">
      <c r="B276" t="str">
        <f>IF('Leistungsübersicht - WIP'!X264="","",'Leistungsübersicht - WIP'!X264)</f>
        <v/>
      </c>
      <c r="C276" t="str">
        <f>IF('Leistungsübersicht - WIP'!Y264="","",'Leistungsübersicht - WIP'!Y264)</f>
        <v/>
      </c>
      <c r="D276" t="str">
        <f>IF('Leistungsübersicht - WIP'!Z264="","",'Leistungsübersicht - WIP'!Z264)</f>
        <v/>
      </c>
      <c r="E276" t="str">
        <f>IF('Leistungsübersicht - WIP'!AA264="","",'Leistungsübersicht - WIP'!AA264)</f>
        <v/>
      </c>
      <c r="F276" s="52" t="str">
        <f>IFERROR(_xlfn.IFNA(VLOOKUP(Leistungsübersicht!C276,Detaildaten!$F$8:$I$308,4,0)/VLOOKUP(C276,Detaildaten!$F$8:$X$308,19,0)*VLOOKUP(C276,'Leistungsübersicht - WIP'!$Y$6:$AG$305,9,0)*Faktoren!$C$2*IF($D$9=Optionen!$N$4,Leistungsübersicht!$D$11/VLOOKUP(Leistungsübersicht!$D$10,Optionen!$W$3:$X$18,2,0),1),""),0)</f>
        <v/>
      </c>
      <c r="G276" s="52" t="str">
        <f>IFERROR(_xlfn.IFNA(VLOOKUP(Leistungsübersicht!C276,Detaildaten!$F$8:$I$308,4,0)/VLOOKUP(C276,Detaildaten!$F$8:$X$308,19,0)*VLOOKUP(C276,'Leistungsübersicht - WIP'!$Y$6:$AG$305,9,0)*VLOOKUP(IF(SUM($S$18:$S$323)=0,1,SUM($S$18:$S$323)),Faktoren!$B$8:$C$17,2,0)*IF($D$9=Optionen!$N$4,Leistungsübersicht!$D$11/VLOOKUP(Leistungsübersicht!$D$10,Optionen!$W$3:$X$18,2,0),1),""),0)</f>
        <v/>
      </c>
      <c r="H276" s="63"/>
      <c r="I276" s="63"/>
      <c r="J276" t="str">
        <f>IF(Q276&gt;0,CONCATENATE("Bereits im Paket ",E276," enthalten"),IF(AND(D276="Nein",I276="X"),"Paket fälschlicherweise ausgewählt",IF(AND(H276="X",I276="X"),"Paket und Einzeln zeitgleich ausgewählt",IF(IFERROR(VLOOKUP(C276,Detaildaten!F266:U566,16,0),"")="","",VLOOKUP(C276,Detaildaten!F266:U566,16,0)))))</f>
        <v/>
      </c>
      <c r="N276">
        <f t="shared" si="29"/>
        <v>0</v>
      </c>
      <c r="O276" t="str">
        <f t="shared" si="28"/>
        <v/>
      </c>
      <c r="P276">
        <f t="shared" si="30"/>
        <v>0</v>
      </c>
      <c r="Q276">
        <f t="shared" si="31"/>
        <v>0</v>
      </c>
      <c r="R276" t="str">
        <f>IF(O276="","",COUNTIF($O276:$O$326,O276))</f>
        <v/>
      </c>
      <c r="S276">
        <f t="shared" si="32"/>
        <v>0</v>
      </c>
      <c r="T276">
        <f t="shared" si="33"/>
        <v>0</v>
      </c>
      <c r="U276" t="str">
        <f t="array" ref="U276">IFERROR(INDEX($O$18:$O$323,MATCH(1,COUNTIF($U$17:U275,$O$18:$O$323)+($O$18:$O581&lt;&gt;"")*1,0)),"")</f>
        <v/>
      </c>
      <c r="V276" t="str">
        <f t="shared" si="34"/>
        <v/>
      </c>
    </row>
    <row r="277" spans="2:22" x14ac:dyDescent="0.3">
      <c r="B277" t="str">
        <f>IF('Leistungsübersicht - WIP'!X265="","",'Leistungsübersicht - WIP'!X265)</f>
        <v/>
      </c>
      <c r="C277" t="str">
        <f>IF('Leistungsübersicht - WIP'!Y265="","",'Leistungsübersicht - WIP'!Y265)</f>
        <v/>
      </c>
      <c r="D277" t="str">
        <f>IF('Leistungsübersicht - WIP'!Z265="","",'Leistungsübersicht - WIP'!Z265)</f>
        <v/>
      </c>
      <c r="E277" t="str">
        <f>IF('Leistungsübersicht - WIP'!AA265="","",'Leistungsübersicht - WIP'!AA265)</f>
        <v/>
      </c>
      <c r="F277" s="52" t="str">
        <f>IFERROR(_xlfn.IFNA(VLOOKUP(Leistungsübersicht!C277,Detaildaten!$F$8:$I$308,4,0)/VLOOKUP(C277,Detaildaten!$F$8:$X$308,19,0)*VLOOKUP(C277,'Leistungsübersicht - WIP'!$Y$6:$AG$305,9,0)*Faktoren!$C$2*IF($D$9=Optionen!$N$4,Leistungsübersicht!$D$11/VLOOKUP(Leistungsübersicht!$D$10,Optionen!$W$3:$X$18,2,0),1),""),0)</f>
        <v/>
      </c>
      <c r="G277" s="52" t="str">
        <f>IFERROR(_xlfn.IFNA(VLOOKUP(Leistungsübersicht!C277,Detaildaten!$F$8:$I$308,4,0)/VLOOKUP(C277,Detaildaten!$F$8:$X$308,19,0)*VLOOKUP(C277,'Leistungsübersicht - WIP'!$Y$6:$AG$305,9,0)*VLOOKUP(IF(SUM($S$18:$S$323)=0,1,SUM($S$18:$S$323)),Faktoren!$B$8:$C$17,2,0)*IF($D$9=Optionen!$N$4,Leistungsübersicht!$D$11/VLOOKUP(Leistungsübersicht!$D$10,Optionen!$W$3:$X$18,2,0),1),""),0)</f>
        <v/>
      </c>
      <c r="H277" s="63"/>
      <c r="I277" s="63"/>
      <c r="J277" t="str">
        <f>IF(Q277&gt;0,CONCATENATE("Bereits im Paket ",E277," enthalten"),IF(AND(D277="Nein",I277="X"),"Paket fälschlicherweise ausgewählt",IF(AND(H277="X",I277="X"),"Paket und Einzeln zeitgleich ausgewählt",IF(IFERROR(VLOOKUP(C277,Detaildaten!F267:U567,16,0),"")="","",VLOOKUP(C277,Detaildaten!F267:U567,16,0)))))</f>
        <v/>
      </c>
      <c r="N277">
        <f t="shared" si="29"/>
        <v>0</v>
      </c>
      <c r="O277" t="str">
        <f t="shared" si="28"/>
        <v/>
      </c>
      <c r="P277">
        <f t="shared" si="30"/>
        <v>0</v>
      </c>
      <c r="Q277">
        <f t="shared" si="31"/>
        <v>0</v>
      </c>
      <c r="R277" t="str">
        <f>IF(O277="","",COUNTIF($O277:$O$326,O277))</f>
        <v/>
      </c>
      <c r="S277">
        <f t="shared" si="32"/>
        <v>0</v>
      </c>
      <c r="T277">
        <f t="shared" si="33"/>
        <v>0</v>
      </c>
      <c r="U277" t="str">
        <f t="array" ref="U277">IFERROR(INDEX($O$18:$O$323,MATCH(1,COUNTIF($U$17:U276,$O$18:$O$323)+($O$18:$O582&lt;&gt;"")*1,0)),"")</f>
        <v/>
      </c>
      <c r="V277" t="str">
        <f t="shared" si="34"/>
        <v/>
      </c>
    </row>
    <row r="278" spans="2:22" x14ac:dyDescent="0.3">
      <c r="B278" t="str">
        <f>IF('Leistungsübersicht - WIP'!X266="","",'Leistungsübersicht - WIP'!X266)</f>
        <v/>
      </c>
      <c r="C278" t="str">
        <f>IF('Leistungsübersicht - WIP'!Y266="","",'Leistungsübersicht - WIP'!Y266)</f>
        <v/>
      </c>
      <c r="D278" t="str">
        <f>IF('Leistungsübersicht - WIP'!Z266="","",'Leistungsübersicht - WIP'!Z266)</f>
        <v/>
      </c>
      <c r="E278" t="str">
        <f>IF('Leistungsübersicht - WIP'!AA266="","",'Leistungsübersicht - WIP'!AA266)</f>
        <v/>
      </c>
      <c r="F278" s="52" t="str">
        <f>IFERROR(_xlfn.IFNA(VLOOKUP(Leistungsübersicht!C278,Detaildaten!$F$8:$I$308,4,0)/VLOOKUP(C278,Detaildaten!$F$8:$X$308,19,0)*VLOOKUP(C278,'Leistungsübersicht - WIP'!$Y$6:$AG$305,9,0)*Faktoren!$C$2*IF($D$9=Optionen!$N$4,Leistungsübersicht!$D$11/VLOOKUP(Leistungsübersicht!$D$10,Optionen!$W$3:$X$18,2,0),1),""),0)</f>
        <v/>
      </c>
      <c r="G278" s="52" t="str">
        <f>IFERROR(_xlfn.IFNA(VLOOKUP(Leistungsübersicht!C278,Detaildaten!$F$8:$I$308,4,0)/VLOOKUP(C278,Detaildaten!$F$8:$X$308,19,0)*VLOOKUP(C278,'Leistungsübersicht - WIP'!$Y$6:$AG$305,9,0)*VLOOKUP(IF(SUM($S$18:$S$323)=0,1,SUM($S$18:$S$323)),Faktoren!$B$8:$C$17,2,0)*IF($D$9=Optionen!$N$4,Leistungsübersicht!$D$11/VLOOKUP(Leistungsübersicht!$D$10,Optionen!$W$3:$X$18,2,0),1),""),0)</f>
        <v/>
      </c>
      <c r="H278" s="63"/>
      <c r="I278" s="63"/>
      <c r="J278" t="str">
        <f>IF(Q278&gt;0,CONCATENATE("Bereits im Paket ",E278," enthalten"),IF(AND(D278="Nein",I278="X"),"Paket fälschlicherweise ausgewählt",IF(AND(H278="X",I278="X"),"Paket und Einzeln zeitgleich ausgewählt",IF(IFERROR(VLOOKUP(C278,Detaildaten!F268:U568,16,0),"")="","",VLOOKUP(C278,Detaildaten!F268:U568,16,0)))))</f>
        <v/>
      </c>
      <c r="N278">
        <f t="shared" si="29"/>
        <v>0</v>
      </c>
      <c r="O278" t="str">
        <f t="shared" si="28"/>
        <v/>
      </c>
      <c r="P278">
        <f t="shared" si="30"/>
        <v>0</v>
      </c>
      <c r="Q278">
        <f t="shared" si="31"/>
        <v>0</v>
      </c>
      <c r="R278" t="str">
        <f>IF(O278="","",COUNTIF($O278:$O$326,O278))</f>
        <v/>
      </c>
      <c r="S278">
        <f t="shared" si="32"/>
        <v>0</v>
      </c>
      <c r="T278">
        <f t="shared" si="33"/>
        <v>0</v>
      </c>
      <c r="U278" t="str">
        <f t="array" ref="U278">IFERROR(INDEX($O$18:$O$323,MATCH(1,COUNTIF($U$17:U277,$O$18:$O$323)+($O$18:$O583&lt;&gt;"")*1,0)),"")</f>
        <v/>
      </c>
      <c r="V278" t="str">
        <f t="shared" si="34"/>
        <v/>
      </c>
    </row>
    <row r="279" spans="2:22" x14ac:dyDescent="0.3">
      <c r="B279" t="str">
        <f>IF('Leistungsübersicht - WIP'!X267="","",'Leistungsübersicht - WIP'!X267)</f>
        <v/>
      </c>
      <c r="C279" t="str">
        <f>IF('Leistungsübersicht - WIP'!Y267="","",'Leistungsübersicht - WIP'!Y267)</f>
        <v/>
      </c>
      <c r="D279" t="str">
        <f>IF('Leistungsübersicht - WIP'!Z267="","",'Leistungsübersicht - WIP'!Z267)</f>
        <v/>
      </c>
      <c r="E279" t="str">
        <f>IF('Leistungsübersicht - WIP'!AA267="","",'Leistungsübersicht - WIP'!AA267)</f>
        <v/>
      </c>
      <c r="F279" s="52" t="str">
        <f>IFERROR(_xlfn.IFNA(VLOOKUP(Leistungsübersicht!C279,Detaildaten!$F$8:$I$308,4,0)/VLOOKUP(C279,Detaildaten!$F$8:$X$308,19,0)*VLOOKUP(C279,'Leistungsübersicht - WIP'!$Y$6:$AG$305,9,0)*Faktoren!$C$2*IF($D$9=Optionen!$N$4,Leistungsübersicht!$D$11/VLOOKUP(Leistungsübersicht!$D$10,Optionen!$W$3:$X$18,2,0),1),""),0)</f>
        <v/>
      </c>
      <c r="G279" s="52" t="str">
        <f>IFERROR(_xlfn.IFNA(VLOOKUP(Leistungsübersicht!C279,Detaildaten!$F$8:$I$308,4,0)/VLOOKUP(C279,Detaildaten!$F$8:$X$308,19,0)*VLOOKUP(C279,'Leistungsübersicht - WIP'!$Y$6:$AG$305,9,0)*VLOOKUP(IF(SUM($S$18:$S$323)=0,1,SUM($S$18:$S$323)),Faktoren!$B$8:$C$17,2,0)*IF($D$9=Optionen!$N$4,Leistungsübersicht!$D$11/VLOOKUP(Leistungsübersicht!$D$10,Optionen!$W$3:$X$18,2,0),1),""),0)</f>
        <v/>
      </c>
      <c r="H279" s="63"/>
      <c r="I279" s="63"/>
      <c r="J279" t="str">
        <f>IF(Q279&gt;0,CONCATENATE("Bereits im Paket ",E279," enthalten"),IF(AND(D279="Nein",I279="X"),"Paket fälschlicherweise ausgewählt",IF(AND(H279="X",I279="X"),"Paket und Einzeln zeitgleich ausgewählt",IF(IFERROR(VLOOKUP(C279,Detaildaten!F269:U569,16,0),"")="","",VLOOKUP(C279,Detaildaten!F269:U569,16,0)))))</f>
        <v/>
      </c>
      <c r="N279">
        <f t="shared" si="29"/>
        <v>0</v>
      </c>
      <c r="O279" t="str">
        <f t="shared" si="28"/>
        <v/>
      </c>
      <c r="P279">
        <f t="shared" si="30"/>
        <v>0</v>
      </c>
      <c r="Q279">
        <f t="shared" si="31"/>
        <v>0</v>
      </c>
      <c r="R279" t="str">
        <f>IF(O279="","",COUNTIF($O279:$O$326,O279))</f>
        <v/>
      </c>
      <c r="S279">
        <f t="shared" si="32"/>
        <v>0</v>
      </c>
      <c r="T279">
        <f t="shared" si="33"/>
        <v>0</v>
      </c>
      <c r="U279" t="str">
        <f t="array" ref="U279">IFERROR(INDEX($O$18:$O$323,MATCH(1,COUNTIF($U$17:U278,$O$18:$O$323)+($O$18:$O584&lt;&gt;"")*1,0)),"")</f>
        <v/>
      </c>
      <c r="V279" t="str">
        <f t="shared" si="34"/>
        <v/>
      </c>
    </row>
    <row r="280" spans="2:22" x14ac:dyDescent="0.3">
      <c r="B280" t="str">
        <f>IF('Leistungsübersicht - WIP'!X268="","",'Leistungsübersicht - WIP'!X268)</f>
        <v/>
      </c>
      <c r="C280" t="str">
        <f>IF('Leistungsübersicht - WIP'!Y268="","",'Leistungsübersicht - WIP'!Y268)</f>
        <v/>
      </c>
      <c r="D280" t="str">
        <f>IF('Leistungsübersicht - WIP'!Z268="","",'Leistungsübersicht - WIP'!Z268)</f>
        <v/>
      </c>
      <c r="E280" t="str">
        <f>IF('Leistungsübersicht - WIP'!AA268="","",'Leistungsübersicht - WIP'!AA268)</f>
        <v/>
      </c>
      <c r="F280" s="52" t="str">
        <f>IFERROR(_xlfn.IFNA(VLOOKUP(Leistungsübersicht!C280,Detaildaten!$F$8:$I$308,4,0)/VLOOKUP(C280,Detaildaten!$F$8:$X$308,19,0)*VLOOKUP(C280,'Leistungsübersicht - WIP'!$Y$6:$AG$305,9,0)*Faktoren!$C$2*IF($D$9=Optionen!$N$4,Leistungsübersicht!$D$11/VLOOKUP(Leistungsübersicht!$D$10,Optionen!$W$3:$X$18,2,0),1),""),0)</f>
        <v/>
      </c>
      <c r="G280" s="52" t="str">
        <f>IFERROR(_xlfn.IFNA(VLOOKUP(Leistungsübersicht!C280,Detaildaten!$F$8:$I$308,4,0)/VLOOKUP(C280,Detaildaten!$F$8:$X$308,19,0)*VLOOKUP(C280,'Leistungsübersicht - WIP'!$Y$6:$AG$305,9,0)*VLOOKUP(IF(SUM($S$18:$S$323)=0,1,SUM($S$18:$S$323)),Faktoren!$B$8:$C$17,2,0)*IF($D$9=Optionen!$N$4,Leistungsübersicht!$D$11/VLOOKUP(Leistungsübersicht!$D$10,Optionen!$W$3:$X$18,2,0),1),""),0)</f>
        <v/>
      </c>
      <c r="H280" s="63"/>
      <c r="I280" s="63"/>
      <c r="J280" t="str">
        <f>IF(Q280&gt;0,CONCATENATE("Bereits im Paket ",E280," enthalten"),IF(AND(D280="Nein",I280="X"),"Paket fälschlicherweise ausgewählt",IF(AND(H280="X",I280="X"),"Paket und Einzeln zeitgleich ausgewählt",IF(IFERROR(VLOOKUP(C280,Detaildaten!F270:U570,16,0),"")="","",VLOOKUP(C280,Detaildaten!F270:U570,16,0)))))</f>
        <v/>
      </c>
      <c r="N280">
        <f t="shared" si="29"/>
        <v>0</v>
      </c>
      <c r="O280" t="str">
        <f t="shared" si="28"/>
        <v/>
      </c>
      <c r="P280">
        <f t="shared" si="30"/>
        <v>0</v>
      </c>
      <c r="Q280">
        <f t="shared" si="31"/>
        <v>0</v>
      </c>
      <c r="R280" t="str">
        <f>IF(O280="","",COUNTIF($O280:$O$326,O280))</f>
        <v/>
      </c>
      <c r="S280">
        <f t="shared" si="32"/>
        <v>0</v>
      </c>
      <c r="T280">
        <f t="shared" si="33"/>
        <v>0</v>
      </c>
      <c r="U280" t="str">
        <f t="array" ref="U280">IFERROR(INDEX($O$18:$O$323,MATCH(1,COUNTIF($U$17:U279,$O$18:$O$323)+($O$18:$O585&lt;&gt;"")*1,0)),"")</f>
        <v/>
      </c>
      <c r="V280" t="str">
        <f t="shared" si="34"/>
        <v/>
      </c>
    </row>
    <row r="281" spans="2:22" x14ac:dyDescent="0.3">
      <c r="B281" t="str">
        <f>IF('Leistungsübersicht - WIP'!X269="","",'Leistungsübersicht - WIP'!X269)</f>
        <v/>
      </c>
      <c r="C281" t="str">
        <f>IF('Leistungsübersicht - WIP'!Y269="","",'Leistungsübersicht - WIP'!Y269)</f>
        <v/>
      </c>
      <c r="D281" t="str">
        <f>IF('Leistungsübersicht - WIP'!Z269="","",'Leistungsübersicht - WIP'!Z269)</f>
        <v/>
      </c>
      <c r="E281" t="str">
        <f>IF('Leistungsübersicht - WIP'!AA269="","",'Leistungsübersicht - WIP'!AA269)</f>
        <v/>
      </c>
      <c r="F281" s="52" t="str">
        <f>IFERROR(_xlfn.IFNA(VLOOKUP(Leistungsübersicht!C281,Detaildaten!$F$8:$I$308,4,0)/VLOOKUP(C281,Detaildaten!$F$8:$X$308,19,0)*VLOOKUP(C281,'Leistungsübersicht - WIP'!$Y$6:$AG$305,9,0)*Faktoren!$C$2*IF($D$9=Optionen!$N$4,Leistungsübersicht!$D$11/VLOOKUP(Leistungsübersicht!$D$10,Optionen!$W$3:$X$18,2,0),1),""),0)</f>
        <v/>
      </c>
      <c r="G281" s="52" t="str">
        <f>IFERROR(_xlfn.IFNA(VLOOKUP(Leistungsübersicht!C281,Detaildaten!$F$8:$I$308,4,0)/VLOOKUP(C281,Detaildaten!$F$8:$X$308,19,0)*VLOOKUP(C281,'Leistungsübersicht - WIP'!$Y$6:$AG$305,9,0)*VLOOKUP(IF(SUM($S$18:$S$323)=0,1,SUM($S$18:$S$323)),Faktoren!$B$8:$C$17,2,0)*IF($D$9=Optionen!$N$4,Leistungsübersicht!$D$11/VLOOKUP(Leistungsübersicht!$D$10,Optionen!$W$3:$X$18,2,0),1),""),0)</f>
        <v/>
      </c>
      <c r="H281" s="63"/>
      <c r="I281" s="63"/>
      <c r="J281" t="str">
        <f>IF(Q281&gt;0,CONCATENATE("Bereits im Paket ",E281," enthalten"),IF(AND(D281="Nein",I281="X"),"Paket fälschlicherweise ausgewählt",IF(AND(H281="X",I281="X"),"Paket und Einzeln zeitgleich ausgewählt",IF(IFERROR(VLOOKUP(C281,Detaildaten!F271:U571,16,0),"")="","",VLOOKUP(C281,Detaildaten!F271:U571,16,0)))))</f>
        <v/>
      </c>
      <c r="N281">
        <f t="shared" si="29"/>
        <v>0</v>
      </c>
      <c r="O281" t="str">
        <f t="shared" si="28"/>
        <v/>
      </c>
      <c r="P281">
        <f t="shared" si="30"/>
        <v>0</v>
      </c>
      <c r="Q281">
        <f t="shared" si="31"/>
        <v>0</v>
      </c>
      <c r="R281" t="str">
        <f>IF(O281="","",COUNTIF($O281:$O$326,O281))</f>
        <v/>
      </c>
      <c r="S281">
        <f t="shared" si="32"/>
        <v>0</v>
      </c>
      <c r="T281">
        <f t="shared" si="33"/>
        <v>0</v>
      </c>
      <c r="U281" t="str">
        <f t="array" ref="U281">IFERROR(INDEX($O$18:$O$323,MATCH(1,COUNTIF($U$17:U280,$O$18:$O$323)+($O$18:$O586&lt;&gt;"")*1,0)),"")</f>
        <v/>
      </c>
      <c r="V281" t="str">
        <f t="shared" si="34"/>
        <v/>
      </c>
    </row>
    <row r="282" spans="2:22" x14ac:dyDescent="0.3">
      <c r="B282" t="str">
        <f>IF('Leistungsübersicht - WIP'!X270="","",'Leistungsübersicht - WIP'!X270)</f>
        <v/>
      </c>
      <c r="C282" t="str">
        <f>IF('Leistungsübersicht - WIP'!Y270="","",'Leistungsübersicht - WIP'!Y270)</f>
        <v/>
      </c>
      <c r="D282" t="str">
        <f>IF('Leistungsübersicht - WIP'!Z270="","",'Leistungsübersicht - WIP'!Z270)</f>
        <v/>
      </c>
      <c r="E282" t="str">
        <f>IF('Leistungsübersicht - WIP'!AA270="","",'Leistungsübersicht - WIP'!AA270)</f>
        <v/>
      </c>
      <c r="F282" s="52" t="str">
        <f>IFERROR(_xlfn.IFNA(VLOOKUP(Leistungsübersicht!C282,Detaildaten!$F$8:$I$308,4,0)/VLOOKUP(C282,Detaildaten!$F$8:$X$308,19,0)*VLOOKUP(C282,'Leistungsübersicht - WIP'!$Y$6:$AG$305,9,0)*Faktoren!$C$2*IF($D$9=Optionen!$N$4,Leistungsübersicht!$D$11/VLOOKUP(Leistungsübersicht!$D$10,Optionen!$W$3:$X$18,2,0),1),""),0)</f>
        <v/>
      </c>
      <c r="G282" s="52" t="str">
        <f>IFERROR(_xlfn.IFNA(VLOOKUP(Leistungsübersicht!C282,Detaildaten!$F$8:$I$308,4,0)/VLOOKUP(C282,Detaildaten!$F$8:$X$308,19,0)*VLOOKUP(C282,'Leistungsübersicht - WIP'!$Y$6:$AG$305,9,0)*VLOOKUP(IF(SUM($S$18:$S$323)=0,1,SUM($S$18:$S$323)),Faktoren!$B$8:$C$17,2,0)*IF($D$9=Optionen!$N$4,Leistungsübersicht!$D$11/VLOOKUP(Leistungsübersicht!$D$10,Optionen!$W$3:$X$18,2,0),1),""),0)</f>
        <v/>
      </c>
      <c r="H282" s="63"/>
      <c r="I282" s="63"/>
      <c r="J282" t="str">
        <f>IF(Q282&gt;0,CONCATENATE("Bereits im Paket ",E282," enthalten"),IF(AND(D282="Nein",I282="X"),"Paket fälschlicherweise ausgewählt",IF(AND(H282="X",I282="X"),"Paket und Einzeln zeitgleich ausgewählt",IF(IFERROR(VLOOKUP(C282,Detaildaten!F272:U572,16,0),"")="","",VLOOKUP(C282,Detaildaten!F272:U572,16,0)))))</f>
        <v/>
      </c>
      <c r="N282">
        <f t="shared" si="29"/>
        <v>0</v>
      </c>
      <c r="O282" t="str">
        <f t="shared" si="28"/>
        <v/>
      </c>
      <c r="P282">
        <f t="shared" si="30"/>
        <v>0</v>
      </c>
      <c r="Q282">
        <f t="shared" si="31"/>
        <v>0</v>
      </c>
      <c r="R282" t="str">
        <f>IF(O282="","",COUNTIF($O282:$O$326,O282))</f>
        <v/>
      </c>
      <c r="S282">
        <f t="shared" si="32"/>
        <v>0</v>
      </c>
      <c r="T282">
        <f t="shared" si="33"/>
        <v>0</v>
      </c>
      <c r="U282" t="str">
        <f t="array" ref="U282">IFERROR(INDEX($O$18:$O$323,MATCH(1,COUNTIF($U$17:U281,$O$18:$O$323)+($O$18:$O587&lt;&gt;"")*1,0)),"")</f>
        <v/>
      </c>
      <c r="V282" t="str">
        <f t="shared" si="34"/>
        <v/>
      </c>
    </row>
    <row r="283" spans="2:22" x14ac:dyDescent="0.3">
      <c r="B283" t="str">
        <f>IF('Leistungsübersicht - WIP'!X271="","",'Leistungsübersicht - WIP'!X271)</f>
        <v/>
      </c>
      <c r="C283" t="str">
        <f>IF('Leistungsübersicht - WIP'!Y271="","",'Leistungsübersicht - WIP'!Y271)</f>
        <v/>
      </c>
      <c r="D283" t="str">
        <f>IF('Leistungsübersicht - WIP'!Z271="","",'Leistungsübersicht - WIP'!Z271)</f>
        <v/>
      </c>
      <c r="E283" t="str">
        <f>IF('Leistungsübersicht - WIP'!AA271="","",'Leistungsübersicht - WIP'!AA271)</f>
        <v/>
      </c>
      <c r="F283" s="52" t="str">
        <f>IFERROR(_xlfn.IFNA(VLOOKUP(Leistungsübersicht!C283,Detaildaten!$F$8:$I$308,4,0)/VLOOKUP(C283,Detaildaten!$F$8:$X$308,19,0)*VLOOKUP(C283,'Leistungsübersicht - WIP'!$Y$6:$AG$305,9,0)*Faktoren!$C$2*IF($D$9=Optionen!$N$4,Leistungsübersicht!$D$11/VLOOKUP(Leistungsübersicht!$D$10,Optionen!$W$3:$X$18,2,0),1),""),0)</f>
        <v/>
      </c>
      <c r="G283" s="52" t="str">
        <f>IFERROR(_xlfn.IFNA(VLOOKUP(Leistungsübersicht!C283,Detaildaten!$F$8:$I$308,4,0)/VLOOKUP(C283,Detaildaten!$F$8:$X$308,19,0)*VLOOKUP(C283,'Leistungsübersicht - WIP'!$Y$6:$AG$305,9,0)*VLOOKUP(IF(SUM($S$18:$S$323)=0,1,SUM($S$18:$S$323)),Faktoren!$B$8:$C$17,2,0)*IF($D$9=Optionen!$N$4,Leistungsübersicht!$D$11/VLOOKUP(Leistungsübersicht!$D$10,Optionen!$W$3:$X$18,2,0),1),""),0)</f>
        <v/>
      </c>
      <c r="H283" s="63"/>
      <c r="I283" s="63"/>
      <c r="J283" t="str">
        <f>IF(Q283&gt;0,CONCATENATE("Bereits im Paket ",E283," enthalten"),IF(AND(D283="Nein",I283="X"),"Paket fälschlicherweise ausgewählt",IF(AND(H283="X",I283="X"),"Paket und Einzeln zeitgleich ausgewählt",IF(IFERROR(VLOOKUP(C283,Detaildaten!F273:U573,16,0),"")="","",VLOOKUP(C283,Detaildaten!F273:U573,16,0)))))</f>
        <v/>
      </c>
      <c r="N283">
        <f t="shared" si="29"/>
        <v>0</v>
      </c>
      <c r="O283" t="str">
        <f t="shared" si="28"/>
        <v/>
      </c>
      <c r="P283">
        <f t="shared" si="30"/>
        <v>0</v>
      </c>
      <c r="Q283">
        <f t="shared" si="31"/>
        <v>0</v>
      </c>
      <c r="R283" t="str">
        <f>IF(O283="","",COUNTIF($O283:$O$326,O283))</f>
        <v/>
      </c>
      <c r="S283">
        <f t="shared" si="32"/>
        <v>0</v>
      </c>
      <c r="T283">
        <f t="shared" si="33"/>
        <v>0</v>
      </c>
      <c r="U283" t="str">
        <f t="array" ref="U283">IFERROR(INDEX($O$18:$O$323,MATCH(1,COUNTIF($U$17:U282,$O$18:$O$323)+($O$18:$O588&lt;&gt;"")*1,0)),"")</f>
        <v/>
      </c>
      <c r="V283" t="str">
        <f t="shared" si="34"/>
        <v/>
      </c>
    </row>
    <row r="284" spans="2:22" x14ac:dyDescent="0.3">
      <c r="B284" t="str">
        <f>IF('Leistungsübersicht - WIP'!X272="","",'Leistungsübersicht - WIP'!X272)</f>
        <v/>
      </c>
      <c r="C284" t="str">
        <f>IF('Leistungsübersicht - WIP'!Y272="","",'Leistungsübersicht - WIP'!Y272)</f>
        <v/>
      </c>
      <c r="D284" t="str">
        <f>IF('Leistungsübersicht - WIP'!Z272="","",'Leistungsübersicht - WIP'!Z272)</f>
        <v/>
      </c>
      <c r="E284" t="str">
        <f>IF('Leistungsübersicht - WIP'!AA272="","",'Leistungsübersicht - WIP'!AA272)</f>
        <v/>
      </c>
      <c r="F284" s="52" t="str">
        <f>IFERROR(_xlfn.IFNA(VLOOKUP(Leistungsübersicht!C284,Detaildaten!$F$8:$I$308,4,0)/VLOOKUP(C284,Detaildaten!$F$8:$X$308,19,0)*VLOOKUP(C284,'Leistungsübersicht - WIP'!$Y$6:$AG$305,9,0)*Faktoren!$C$2*IF($D$9=Optionen!$N$4,Leistungsübersicht!$D$11/VLOOKUP(Leistungsübersicht!$D$10,Optionen!$W$3:$X$18,2,0),1),""),0)</f>
        <v/>
      </c>
      <c r="G284" s="52" t="str">
        <f>IFERROR(_xlfn.IFNA(VLOOKUP(Leistungsübersicht!C284,Detaildaten!$F$8:$I$308,4,0)/VLOOKUP(C284,Detaildaten!$F$8:$X$308,19,0)*VLOOKUP(C284,'Leistungsübersicht - WIP'!$Y$6:$AG$305,9,0)*VLOOKUP(IF(SUM($S$18:$S$323)=0,1,SUM($S$18:$S$323)),Faktoren!$B$8:$C$17,2,0)*IF($D$9=Optionen!$N$4,Leistungsübersicht!$D$11/VLOOKUP(Leistungsübersicht!$D$10,Optionen!$W$3:$X$18,2,0),1),""),0)</f>
        <v/>
      </c>
      <c r="H284" s="63"/>
      <c r="I284" s="63"/>
      <c r="J284" t="str">
        <f>IF(Q284&gt;0,CONCATENATE("Bereits im Paket ",E284," enthalten"),IF(AND(D284="Nein",I284="X"),"Paket fälschlicherweise ausgewählt",IF(AND(H284="X",I284="X"),"Paket und Einzeln zeitgleich ausgewählt",IF(IFERROR(VLOOKUP(C284,Detaildaten!F274:U574,16,0),"")="","",VLOOKUP(C284,Detaildaten!F274:U574,16,0)))))</f>
        <v/>
      </c>
      <c r="N284">
        <f t="shared" si="29"/>
        <v>0</v>
      </c>
      <c r="O284" t="str">
        <f t="shared" si="28"/>
        <v/>
      </c>
      <c r="P284">
        <f t="shared" si="30"/>
        <v>0</v>
      </c>
      <c r="Q284">
        <f t="shared" si="31"/>
        <v>0</v>
      </c>
      <c r="R284" t="str">
        <f>IF(O284="","",COUNTIF($O284:$O$326,O284))</f>
        <v/>
      </c>
      <c r="S284">
        <f t="shared" si="32"/>
        <v>0</v>
      </c>
      <c r="T284">
        <f t="shared" si="33"/>
        <v>0</v>
      </c>
      <c r="U284" t="str">
        <f t="array" ref="U284">IFERROR(INDEX($O$18:$O$323,MATCH(1,COUNTIF($U$17:U283,$O$18:$O$323)+($O$18:$O589&lt;&gt;"")*1,0)),"")</f>
        <v/>
      </c>
      <c r="V284" t="str">
        <f t="shared" si="34"/>
        <v/>
      </c>
    </row>
    <row r="285" spans="2:22" x14ac:dyDescent="0.3">
      <c r="B285" t="str">
        <f>IF('Leistungsübersicht - WIP'!X273="","",'Leistungsübersicht - WIP'!X273)</f>
        <v/>
      </c>
      <c r="C285" t="str">
        <f>IF('Leistungsübersicht - WIP'!Y273="","",'Leistungsübersicht - WIP'!Y273)</f>
        <v/>
      </c>
      <c r="D285" t="str">
        <f>IF('Leistungsübersicht - WIP'!Z273="","",'Leistungsübersicht - WIP'!Z273)</f>
        <v/>
      </c>
      <c r="E285" t="str">
        <f>IF('Leistungsübersicht - WIP'!AA273="","",'Leistungsübersicht - WIP'!AA273)</f>
        <v/>
      </c>
      <c r="F285" s="52" t="str">
        <f>IFERROR(_xlfn.IFNA(VLOOKUP(Leistungsübersicht!C285,Detaildaten!$F$8:$I$308,4,0)/VLOOKUP(C285,Detaildaten!$F$8:$X$308,19,0)*VLOOKUP(C285,'Leistungsübersicht - WIP'!$Y$6:$AG$305,9,0)*Faktoren!$C$2*IF($D$9=Optionen!$N$4,Leistungsübersicht!$D$11/VLOOKUP(Leistungsübersicht!$D$10,Optionen!$W$3:$X$18,2,0),1),""),0)</f>
        <v/>
      </c>
      <c r="G285" s="52" t="str">
        <f>IFERROR(_xlfn.IFNA(VLOOKUP(Leistungsübersicht!C285,Detaildaten!$F$8:$I$308,4,0)/VLOOKUP(C285,Detaildaten!$F$8:$X$308,19,0)*VLOOKUP(C285,'Leistungsübersicht - WIP'!$Y$6:$AG$305,9,0)*VLOOKUP(IF(SUM($S$18:$S$323)=0,1,SUM($S$18:$S$323)),Faktoren!$B$8:$C$17,2,0)*IF($D$9=Optionen!$N$4,Leistungsübersicht!$D$11/VLOOKUP(Leistungsübersicht!$D$10,Optionen!$W$3:$X$18,2,0),1),""),0)</f>
        <v/>
      </c>
      <c r="H285" s="63"/>
      <c r="I285" s="63"/>
      <c r="J285" t="str">
        <f>IF(Q285&gt;0,CONCATENATE("Bereits im Paket ",E285," enthalten"),IF(AND(D285="Nein",I285="X"),"Paket fälschlicherweise ausgewählt",IF(AND(H285="X",I285="X"),"Paket und Einzeln zeitgleich ausgewählt",IF(IFERROR(VLOOKUP(C285,Detaildaten!F275:U575,16,0),"")="","",VLOOKUP(C285,Detaildaten!F275:U575,16,0)))))</f>
        <v/>
      </c>
      <c r="N285">
        <f t="shared" si="29"/>
        <v>0</v>
      </c>
      <c r="O285" t="str">
        <f t="shared" si="28"/>
        <v/>
      </c>
      <c r="P285">
        <f t="shared" si="30"/>
        <v>0</v>
      </c>
      <c r="Q285">
        <f t="shared" si="31"/>
        <v>0</v>
      </c>
      <c r="R285" t="str">
        <f>IF(O285="","",COUNTIF($O285:$O$326,O285))</f>
        <v/>
      </c>
      <c r="S285">
        <f t="shared" si="32"/>
        <v>0</v>
      </c>
      <c r="T285">
        <f t="shared" si="33"/>
        <v>0</v>
      </c>
      <c r="U285" t="str">
        <f t="array" ref="U285">IFERROR(INDEX($O$18:$O$323,MATCH(1,COUNTIF($U$17:U284,$O$18:$O$323)+($O$18:$O590&lt;&gt;"")*1,0)),"")</f>
        <v/>
      </c>
      <c r="V285" t="str">
        <f t="shared" si="34"/>
        <v/>
      </c>
    </row>
    <row r="286" spans="2:22" x14ac:dyDescent="0.3">
      <c r="B286" t="str">
        <f>IF('Leistungsübersicht - WIP'!X274="","",'Leistungsübersicht - WIP'!X274)</f>
        <v/>
      </c>
      <c r="C286" t="str">
        <f>IF('Leistungsübersicht - WIP'!Y274="","",'Leistungsübersicht - WIP'!Y274)</f>
        <v/>
      </c>
      <c r="D286" t="str">
        <f>IF('Leistungsübersicht - WIP'!Z274="","",'Leistungsübersicht - WIP'!Z274)</f>
        <v/>
      </c>
      <c r="E286" t="str">
        <f>IF('Leistungsübersicht - WIP'!AA274="","",'Leistungsübersicht - WIP'!AA274)</f>
        <v/>
      </c>
      <c r="F286" s="52" t="str">
        <f>IFERROR(_xlfn.IFNA(VLOOKUP(Leistungsübersicht!C286,Detaildaten!$F$8:$I$308,4,0)/VLOOKUP(C286,Detaildaten!$F$8:$X$308,19,0)*VLOOKUP(C286,'Leistungsübersicht - WIP'!$Y$6:$AG$305,9,0)*Faktoren!$C$2*IF($D$9=Optionen!$N$4,Leistungsübersicht!$D$11/VLOOKUP(Leistungsübersicht!$D$10,Optionen!$W$3:$X$18,2,0),1),""),0)</f>
        <v/>
      </c>
      <c r="G286" s="52" t="str">
        <f>IFERROR(_xlfn.IFNA(VLOOKUP(Leistungsübersicht!C286,Detaildaten!$F$8:$I$308,4,0)/VLOOKUP(C286,Detaildaten!$F$8:$X$308,19,0)*VLOOKUP(C286,'Leistungsübersicht - WIP'!$Y$6:$AG$305,9,0)*VLOOKUP(IF(SUM($S$18:$S$323)=0,1,SUM($S$18:$S$323)),Faktoren!$B$8:$C$17,2,0)*IF($D$9=Optionen!$N$4,Leistungsübersicht!$D$11/VLOOKUP(Leistungsübersicht!$D$10,Optionen!$W$3:$X$18,2,0),1),""),0)</f>
        <v/>
      </c>
      <c r="H286" s="63"/>
      <c r="I286" s="63"/>
      <c r="J286" t="str">
        <f>IF(Q286&gt;0,CONCATENATE("Bereits im Paket ",E286," enthalten"),IF(AND(D286="Nein",I286="X"),"Paket fälschlicherweise ausgewählt",IF(AND(H286="X",I286="X"),"Paket und Einzeln zeitgleich ausgewählt",IF(IFERROR(VLOOKUP(C286,Detaildaten!F276:U576,16,0),"")="","",VLOOKUP(C286,Detaildaten!F276:U576,16,0)))))</f>
        <v/>
      </c>
      <c r="N286">
        <f t="shared" si="29"/>
        <v>0</v>
      </c>
      <c r="O286" t="str">
        <f t="shared" si="28"/>
        <v/>
      </c>
      <c r="P286">
        <f t="shared" si="30"/>
        <v>0</v>
      </c>
      <c r="Q286">
        <f t="shared" si="31"/>
        <v>0</v>
      </c>
      <c r="R286" t="str">
        <f>IF(O286="","",COUNTIF($O286:$O$326,O286))</f>
        <v/>
      </c>
      <c r="S286">
        <f t="shared" si="32"/>
        <v>0</v>
      </c>
      <c r="T286">
        <f t="shared" si="33"/>
        <v>0</v>
      </c>
      <c r="U286" t="str">
        <f t="array" ref="U286">IFERROR(INDEX($O$18:$O$323,MATCH(1,COUNTIF($U$17:U285,$O$18:$O$323)+($O$18:$O591&lt;&gt;"")*1,0)),"")</f>
        <v/>
      </c>
      <c r="V286" t="str">
        <f t="shared" si="34"/>
        <v/>
      </c>
    </row>
    <row r="287" spans="2:22" x14ac:dyDescent="0.3">
      <c r="B287" t="str">
        <f>IF('Leistungsübersicht - WIP'!X275="","",'Leistungsübersicht - WIP'!X275)</f>
        <v/>
      </c>
      <c r="C287" t="str">
        <f>IF('Leistungsübersicht - WIP'!Y275="","",'Leistungsübersicht - WIP'!Y275)</f>
        <v/>
      </c>
      <c r="D287" t="str">
        <f>IF('Leistungsübersicht - WIP'!Z275="","",'Leistungsübersicht - WIP'!Z275)</f>
        <v/>
      </c>
      <c r="E287" t="str">
        <f>IF('Leistungsübersicht - WIP'!AA275="","",'Leistungsübersicht - WIP'!AA275)</f>
        <v/>
      </c>
      <c r="F287" s="52" t="str">
        <f>IFERROR(_xlfn.IFNA(VLOOKUP(Leistungsübersicht!C287,Detaildaten!$F$8:$I$308,4,0)/VLOOKUP(C287,Detaildaten!$F$8:$X$308,19,0)*VLOOKUP(C287,'Leistungsübersicht - WIP'!$Y$6:$AG$305,9,0)*Faktoren!$C$2*IF($D$9=Optionen!$N$4,Leistungsübersicht!$D$11/VLOOKUP(Leistungsübersicht!$D$10,Optionen!$W$3:$X$18,2,0),1),""),0)</f>
        <v/>
      </c>
      <c r="G287" s="52" t="str">
        <f>IFERROR(_xlfn.IFNA(VLOOKUP(Leistungsübersicht!C287,Detaildaten!$F$8:$I$308,4,0)/VLOOKUP(C287,Detaildaten!$F$8:$X$308,19,0)*VLOOKUP(C287,'Leistungsübersicht - WIP'!$Y$6:$AG$305,9,0)*VLOOKUP(IF(SUM($S$18:$S$323)=0,1,SUM($S$18:$S$323)),Faktoren!$B$8:$C$17,2,0)*IF($D$9=Optionen!$N$4,Leistungsübersicht!$D$11/VLOOKUP(Leistungsübersicht!$D$10,Optionen!$W$3:$X$18,2,0),1),""),0)</f>
        <v/>
      </c>
      <c r="H287" s="63"/>
      <c r="I287" s="63"/>
      <c r="J287" t="str">
        <f>IF(Q287&gt;0,CONCATENATE("Bereits im Paket ",E287," enthalten"),IF(AND(D287="Nein",I287="X"),"Paket fälschlicherweise ausgewählt",IF(AND(H287="X",I287="X"),"Paket und Einzeln zeitgleich ausgewählt",IF(IFERROR(VLOOKUP(C287,Detaildaten!F277:U577,16,0),"")="","",VLOOKUP(C287,Detaildaten!F277:U577,16,0)))))</f>
        <v/>
      </c>
      <c r="N287">
        <f t="shared" si="29"/>
        <v>0</v>
      </c>
      <c r="O287" t="str">
        <f t="shared" si="28"/>
        <v/>
      </c>
      <c r="P287">
        <f t="shared" si="30"/>
        <v>0</v>
      </c>
      <c r="Q287">
        <f t="shared" si="31"/>
        <v>0</v>
      </c>
      <c r="R287" t="str">
        <f>IF(O287="","",COUNTIF($O287:$O$326,O287))</f>
        <v/>
      </c>
      <c r="S287">
        <f t="shared" si="32"/>
        <v>0</v>
      </c>
      <c r="T287">
        <f t="shared" si="33"/>
        <v>0</v>
      </c>
      <c r="U287" t="str">
        <f t="array" ref="U287">IFERROR(INDEX($O$18:$O$323,MATCH(1,COUNTIF($U$17:U286,$O$18:$O$323)+($O$18:$O592&lt;&gt;"")*1,0)),"")</f>
        <v/>
      </c>
      <c r="V287" t="str">
        <f t="shared" si="34"/>
        <v/>
      </c>
    </row>
    <row r="288" spans="2:22" x14ac:dyDescent="0.3">
      <c r="B288" t="str">
        <f>IF('Leistungsübersicht - WIP'!X276="","",'Leistungsübersicht - WIP'!X276)</f>
        <v/>
      </c>
      <c r="C288" t="str">
        <f>IF('Leistungsübersicht - WIP'!Y276="","",'Leistungsübersicht - WIP'!Y276)</f>
        <v/>
      </c>
      <c r="D288" t="str">
        <f>IF('Leistungsübersicht - WIP'!Z276="","",'Leistungsübersicht - WIP'!Z276)</f>
        <v/>
      </c>
      <c r="E288" t="str">
        <f>IF('Leistungsübersicht - WIP'!AA276="","",'Leistungsübersicht - WIP'!AA276)</f>
        <v/>
      </c>
      <c r="F288" s="52" t="str">
        <f>IFERROR(_xlfn.IFNA(VLOOKUP(Leistungsübersicht!C288,Detaildaten!$F$8:$I$308,4,0)/VLOOKUP(C288,Detaildaten!$F$8:$X$308,19,0)*VLOOKUP(C288,'Leistungsübersicht - WIP'!$Y$6:$AG$305,9,0)*Faktoren!$C$2*IF($D$9=Optionen!$N$4,Leistungsübersicht!$D$11/VLOOKUP(Leistungsübersicht!$D$10,Optionen!$W$3:$X$18,2,0),1),""),0)</f>
        <v/>
      </c>
      <c r="G288" s="52" t="str">
        <f>IFERROR(_xlfn.IFNA(VLOOKUP(Leistungsübersicht!C288,Detaildaten!$F$8:$I$308,4,0)/VLOOKUP(C288,Detaildaten!$F$8:$X$308,19,0)*VLOOKUP(C288,'Leistungsübersicht - WIP'!$Y$6:$AG$305,9,0)*VLOOKUP(IF(SUM($S$18:$S$323)=0,1,SUM($S$18:$S$323)),Faktoren!$B$8:$C$17,2,0)*IF($D$9=Optionen!$N$4,Leistungsübersicht!$D$11/VLOOKUP(Leistungsübersicht!$D$10,Optionen!$W$3:$X$18,2,0),1),""),0)</f>
        <v/>
      </c>
      <c r="H288" s="63"/>
      <c r="I288" s="63"/>
      <c r="J288" t="str">
        <f>IF(Q288&gt;0,CONCATENATE("Bereits im Paket ",E288," enthalten"),IF(AND(D288="Nein",I288="X"),"Paket fälschlicherweise ausgewählt",IF(AND(H288="X",I288="X"),"Paket und Einzeln zeitgleich ausgewählt",IF(IFERROR(VLOOKUP(C288,Detaildaten!F278:U578,16,0),"")="","",VLOOKUP(C288,Detaildaten!F278:U578,16,0)))))</f>
        <v/>
      </c>
      <c r="N288">
        <f t="shared" si="29"/>
        <v>0</v>
      </c>
      <c r="O288" t="str">
        <f t="shared" si="28"/>
        <v/>
      </c>
      <c r="P288">
        <f t="shared" si="30"/>
        <v>0</v>
      </c>
      <c r="Q288">
        <f t="shared" si="31"/>
        <v>0</v>
      </c>
      <c r="R288" t="str">
        <f>IF(O288="","",COUNTIF($O288:$O$326,O288))</f>
        <v/>
      </c>
      <c r="S288">
        <f t="shared" si="32"/>
        <v>0</v>
      </c>
      <c r="T288">
        <f t="shared" si="33"/>
        <v>0</v>
      </c>
      <c r="U288" t="str">
        <f t="array" ref="U288">IFERROR(INDEX($O$18:$O$323,MATCH(1,COUNTIF($U$17:U287,$O$18:$O$323)+($O$18:$O593&lt;&gt;"")*1,0)),"")</f>
        <v/>
      </c>
      <c r="V288" t="str">
        <f t="shared" si="34"/>
        <v/>
      </c>
    </row>
    <row r="289" spans="2:22" x14ac:dyDescent="0.3">
      <c r="B289" t="str">
        <f>IF('Leistungsübersicht - WIP'!X277="","",'Leistungsübersicht - WIP'!X277)</f>
        <v/>
      </c>
      <c r="C289" t="str">
        <f>IF('Leistungsübersicht - WIP'!Y277="","",'Leistungsübersicht - WIP'!Y277)</f>
        <v/>
      </c>
      <c r="D289" t="str">
        <f>IF('Leistungsübersicht - WIP'!Z277="","",'Leistungsübersicht - WIP'!Z277)</f>
        <v/>
      </c>
      <c r="E289" t="str">
        <f>IF('Leistungsübersicht - WIP'!AA277="","",'Leistungsübersicht - WIP'!AA277)</f>
        <v/>
      </c>
      <c r="F289" s="52" t="str">
        <f>IFERROR(_xlfn.IFNA(VLOOKUP(Leistungsübersicht!C289,Detaildaten!$F$8:$I$308,4,0)/VLOOKUP(C289,Detaildaten!$F$8:$X$308,19,0)*VLOOKUP(C289,'Leistungsübersicht - WIP'!$Y$6:$AG$305,9,0)*Faktoren!$C$2*IF($D$9=Optionen!$N$4,Leistungsübersicht!$D$11/VLOOKUP(Leistungsübersicht!$D$10,Optionen!$W$3:$X$18,2,0),1),""),0)</f>
        <v/>
      </c>
      <c r="G289" s="52" t="str">
        <f>IFERROR(_xlfn.IFNA(VLOOKUP(Leistungsübersicht!C289,Detaildaten!$F$8:$I$308,4,0)/VLOOKUP(C289,Detaildaten!$F$8:$X$308,19,0)*VLOOKUP(C289,'Leistungsübersicht - WIP'!$Y$6:$AG$305,9,0)*VLOOKUP(IF(SUM($S$18:$S$323)=0,1,SUM($S$18:$S$323)),Faktoren!$B$8:$C$17,2,0)*IF($D$9=Optionen!$N$4,Leistungsübersicht!$D$11/VLOOKUP(Leistungsübersicht!$D$10,Optionen!$W$3:$X$18,2,0),1),""),0)</f>
        <v/>
      </c>
      <c r="H289" s="63"/>
      <c r="I289" s="63"/>
      <c r="J289" t="str">
        <f>IF(Q289&gt;0,CONCATENATE("Bereits im Paket ",E289," enthalten"),IF(AND(D289="Nein",I289="X"),"Paket fälschlicherweise ausgewählt",IF(AND(H289="X",I289="X"),"Paket und Einzeln zeitgleich ausgewählt",IF(IFERROR(VLOOKUP(C289,Detaildaten!F279:U579,16,0),"")="","",VLOOKUP(C289,Detaildaten!F279:U579,16,0)))))</f>
        <v/>
      </c>
      <c r="N289">
        <f t="shared" si="29"/>
        <v>0</v>
      </c>
      <c r="O289" t="str">
        <f t="shared" si="28"/>
        <v/>
      </c>
      <c r="P289">
        <f t="shared" si="30"/>
        <v>0</v>
      </c>
      <c r="Q289">
        <f t="shared" si="31"/>
        <v>0</v>
      </c>
      <c r="R289" t="str">
        <f>IF(O289="","",COUNTIF($O289:$O$326,O289))</f>
        <v/>
      </c>
      <c r="S289">
        <f t="shared" si="32"/>
        <v>0</v>
      </c>
      <c r="T289">
        <f t="shared" si="33"/>
        <v>0</v>
      </c>
      <c r="U289" t="str">
        <f t="array" ref="U289">IFERROR(INDEX($O$18:$O$323,MATCH(1,COUNTIF($U$17:U288,$O$18:$O$323)+($O$18:$O594&lt;&gt;"")*1,0)),"")</f>
        <v/>
      </c>
      <c r="V289" t="str">
        <f t="shared" si="34"/>
        <v/>
      </c>
    </row>
    <row r="290" spans="2:22" x14ac:dyDescent="0.3">
      <c r="B290" t="str">
        <f>IF('Leistungsübersicht - WIP'!X278="","",'Leistungsübersicht - WIP'!X278)</f>
        <v/>
      </c>
      <c r="C290" t="str">
        <f>IF('Leistungsübersicht - WIP'!Y278="","",'Leistungsübersicht - WIP'!Y278)</f>
        <v/>
      </c>
      <c r="D290" t="str">
        <f>IF('Leistungsübersicht - WIP'!Z278="","",'Leistungsübersicht - WIP'!Z278)</f>
        <v/>
      </c>
      <c r="E290" t="str">
        <f>IF('Leistungsübersicht - WIP'!AA278="","",'Leistungsübersicht - WIP'!AA278)</f>
        <v/>
      </c>
      <c r="F290" s="52" t="str">
        <f>IFERROR(_xlfn.IFNA(VLOOKUP(Leistungsübersicht!C290,Detaildaten!$F$8:$I$308,4,0)/VLOOKUP(C290,Detaildaten!$F$8:$X$308,19,0)*VLOOKUP(C290,'Leistungsübersicht - WIP'!$Y$6:$AG$305,9,0)*Faktoren!$C$2*IF($D$9=Optionen!$N$4,Leistungsübersicht!$D$11/VLOOKUP(Leistungsübersicht!$D$10,Optionen!$W$3:$X$18,2,0),1),""),0)</f>
        <v/>
      </c>
      <c r="G290" s="52" t="str">
        <f>IFERROR(_xlfn.IFNA(VLOOKUP(Leistungsübersicht!C290,Detaildaten!$F$8:$I$308,4,0)/VLOOKUP(C290,Detaildaten!$F$8:$X$308,19,0)*VLOOKUP(C290,'Leistungsübersicht - WIP'!$Y$6:$AG$305,9,0)*VLOOKUP(IF(SUM($S$18:$S$323)=0,1,SUM($S$18:$S$323)),Faktoren!$B$8:$C$17,2,0)*IF($D$9=Optionen!$N$4,Leistungsübersicht!$D$11/VLOOKUP(Leistungsübersicht!$D$10,Optionen!$W$3:$X$18,2,0),1),""),0)</f>
        <v/>
      </c>
      <c r="H290" s="63"/>
      <c r="I290" s="63"/>
      <c r="J290" t="str">
        <f>IF(Q290&gt;0,CONCATENATE("Bereits im Paket ",E290," enthalten"),IF(AND(D290="Nein",I290="X"),"Paket fälschlicherweise ausgewählt",IF(AND(H290="X",I290="X"),"Paket und Einzeln zeitgleich ausgewählt",IF(IFERROR(VLOOKUP(C290,Detaildaten!F280:U580,16,0),"")="","",VLOOKUP(C290,Detaildaten!F280:U580,16,0)))))</f>
        <v/>
      </c>
      <c r="N290">
        <f t="shared" si="29"/>
        <v>0</v>
      </c>
      <c r="O290" t="str">
        <f t="shared" si="28"/>
        <v/>
      </c>
      <c r="P290">
        <f t="shared" si="30"/>
        <v>0</v>
      </c>
      <c r="Q290">
        <f t="shared" si="31"/>
        <v>0</v>
      </c>
      <c r="R290" t="str">
        <f>IF(O290="","",COUNTIF($O290:$O$326,O290))</f>
        <v/>
      </c>
      <c r="S290">
        <f t="shared" si="32"/>
        <v>0</v>
      </c>
      <c r="T290">
        <f t="shared" si="33"/>
        <v>0</v>
      </c>
      <c r="U290" t="str">
        <f t="array" ref="U290">IFERROR(INDEX($O$18:$O$323,MATCH(1,COUNTIF($U$17:U289,$O$18:$O$323)+($O$18:$O595&lt;&gt;"")*1,0)),"")</f>
        <v/>
      </c>
      <c r="V290" t="str">
        <f t="shared" si="34"/>
        <v/>
      </c>
    </row>
    <row r="291" spans="2:22" x14ac:dyDescent="0.3">
      <c r="B291" t="str">
        <f>IF('Leistungsübersicht - WIP'!X279="","",'Leistungsübersicht - WIP'!X279)</f>
        <v/>
      </c>
      <c r="C291" t="str">
        <f>IF('Leistungsübersicht - WIP'!Y279="","",'Leistungsübersicht - WIP'!Y279)</f>
        <v/>
      </c>
      <c r="D291" t="str">
        <f>IF('Leistungsübersicht - WIP'!Z279="","",'Leistungsübersicht - WIP'!Z279)</f>
        <v/>
      </c>
      <c r="E291" t="str">
        <f>IF('Leistungsübersicht - WIP'!AA279="","",'Leistungsübersicht - WIP'!AA279)</f>
        <v/>
      </c>
      <c r="F291" s="52" t="str">
        <f>IFERROR(_xlfn.IFNA(VLOOKUP(Leistungsübersicht!C291,Detaildaten!$F$8:$I$308,4,0)/VLOOKUP(C291,Detaildaten!$F$8:$X$308,19,0)*VLOOKUP(C291,'Leistungsübersicht - WIP'!$Y$6:$AG$305,9,0)*Faktoren!$C$2*IF($D$9=Optionen!$N$4,Leistungsübersicht!$D$11/VLOOKUP(Leistungsübersicht!$D$10,Optionen!$W$3:$X$18,2,0),1),""),0)</f>
        <v/>
      </c>
      <c r="G291" s="52" t="str">
        <f>IFERROR(_xlfn.IFNA(VLOOKUP(Leistungsübersicht!C291,Detaildaten!$F$8:$I$308,4,0)/VLOOKUP(C291,Detaildaten!$F$8:$X$308,19,0)*VLOOKUP(C291,'Leistungsübersicht - WIP'!$Y$6:$AG$305,9,0)*VLOOKUP(IF(SUM($S$18:$S$323)=0,1,SUM($S$18:$S$323)),Faktoren!$B$8:$C$17,2,0)*IF($D$9=Optionen!$N$4,Leistungsübersicht!$D$11/VLOOKUP(Leistungsübersicht!$D$10,Optionen!$W$3:$X$18,2,0),1),""),0)</f>
        <v/>
      </c>
      <c r="H291" s="63"/>
      <c r="I291" s="63"/>
      <c r="J291" t="str">
        <f>IF(Q291&gt;0,CONCATENATE("Bereits im Paket ",E291," enthalten"),IF(AND(D291="Nein",I291="X"),"Paket fälschlicherweise ausgewählt",IF(AND(H291="X",I291="X"),"Paket und Einzeln zeitgleich ausgewählt",IF(IFERROR(VLOOKUP(C291,Detaildaten!F281:U581,16,0),"")="","",VLOOKUP(C291,Detaildaten!F281:U581,16,0)))))</f>
        <v/>
      </c>
      <c r="N291">
        <f t="shared" si="29"/>
        <v>0</v>
      </c>
      <c r="O291" t="str">
        <f t="shared" si="28"/>
        <v/>
      </c>
      <c r="P291">
        <f t="shared" si="30"/>
        <v>0</v>
      </c>
      <c r="Q291">
        <f t="shared" si="31"/>
        <v>0</v>
      </c>
      <c r="R291" t="str">
        <f>IF(O291="","",COUNTIF($O291:$O$326,O291))</f>
        <v/>
      </c>
      <c r="S291">
        <f t="shared" si="32"/>
        <v>0</v>
      </c>
      <c r="T291">
        <f t="shared" si="33"/>
        <v>0</v>
      </c>
      <c r="U291" t="str">
        <f t="array" ref="U291">IFERROR(INDEX($O$18:$O$323,MATCH(1,COUNTIF($U$17:U290,$O$18:$O$323)+($O$18:$O596&lt;&gt;"")*1,0)),"")</f>
        <v/>
      </c>
      <c r="V291" t="str">
        <f t="shared" si="34"/>
        <v/>
      </c>
    </row>
    <row r="292" spans="2:22" x14ac:dyDescent="0.3">
      <c r="B292" t="str">
        <f>IF('Leistungsübersicht - WIP'!X280="","",'Leistungsübersicht - WIP'!X280)</f>
        <v/>
      </c>
      <c r="C292" t="str">
        <f>IF('Leistungsübersicht - WIP'!Y280="","",'Leistungsübersicht - WIP'!Y280)</f>
        <v/>
      </c>
      <c r="D292" t="str">
        <f>IF('Leistungsübersicht - WIP'!Z280="","",'Leistungsübersicht - WIP'!Z280)</f>
        <v/>
      </c>
      <c r="E292" t="str">
        <f>IF('Leistungsübersicht - WIP'!AA280="","",'Leistungsübersicht - WIP'!AA280)</f>
        <v/>
      </c>
      <c r="F292" s="52" t="str">
        <f>IFERROR(_xlfn.IFNA(VLOOKUP(Leistungsübersicht!C292,Detaildaten!$F$8:$I$308,4,0)/VLOOKUP(C292,Detaildaten!$F$8:$X$308,19,0)*VLOOKUP(C292,'Leistungsübersicht - WIP'!$Y$6:$AG$305,9,0)*Faktoren!$C$2*IF($D$9=Optionen!$N$4,Leistungsübersicht!$D$11/VLOOKUP(Leistungsübersicht!$D$10,Optionen!$W$3:$X$18,2,0),1),""),0)</f>
        <v/>
      </c>
      <c r="G292" s="52" t="str">
        <f>IFERROR(_xlfn.IFNA(VLOOKUP(Leistungsübersicht!C292,Detaildaten!$F$8:$I$308,4,0)/VLOOKUP(C292,Detaildaten!$F$8:$X$308,19,0)*VLOOKUP(C292,'Leistungsübersicht - WIP'!$Y$6:$AG$305,9,0)*VLOOKUP(IF(SUM($S$18:$S$323)=0,1,SUM($S$18:$S$323)),Faktoren!$B$8:$C$17,2,0)*IF($D$9=Optionen!$N$4,Leistungsübersicht!$D$11/VLOOKUP(Leistungsübersicht!$D$10,Optionen!$W$3:$X$18,2,0),1),""),0)</f>
        <v/>
      </c>
      <c r="H292" s="63"/>
      <c r="I292" s="63"/>
      <c r="J292" t="str">
        <f>IF(Q292&gt;0,CONCATENATE("Bereits im Paket ",E292," enthalten"),IF(AND(D292="Nein",I292="X"),"Paket fälschlicherweise ausgewählt",IF(AND(H292="X",I292="X"),"Paket und Einzeln zeitgleich ausgewählt",IF(IFERROR(VLOOKUP(C292,Detaildaten!F282:U582,16,0),"")="","",VLOOKUP(C292,Detaildaten!F282:U582,16,0)))))</f>
        <v/>
      </c>
      <c r="N292">
        <f t="shared" si="29"/>
        <v>0</v>
      </c>
      <c r="O292" t="str">
        <f t="shared" si="28"/>
        <v/>
      </c>
      <c r="P292">
        <f t="shared" si="30"/>
        <v>0</v>
      </c>
      <c r="Q292">
        <f t="shared" si="31"/>
        <v>0</v>
      </c>
      <c r="R292" t="str">
        <f>IF(O292="","",COUNTIF($O292:$O$326,O292))</f>
        <v/>
      </c>
      <c r="S292">
        <f t="shared" si="32"/>
        <v>0</v>
      </c>
      <c r="T292">
        <f t="shared" si="33"/>
        <v>0</v>
      </c>
      <c r="U292" t="str">
        <f t="array" ref="U292">IFERROR(INDEX($O$18:$O$323,MATCH(1,COUNTIF($U$17:U291,$O$18:$O$323)+($O$18:$O597&lt;&gt;"")*1,0)),"")</f>
        <v/>
      </c>
      <c r="V292" t="str">
        <f t="shared" si="34"/>
        <v/>
      </c>
    </row>
    <row r="293" spans="2:22" x14ac:dyDescent="0.3">
      <c r="B293" t="str">
        <f>IF('Leistungsübersicht - WIP'!X281="","",'Leistungsübersicht - WIP'!X281)</f>
        <v/>
      </c>
      <c r="C293" t="str">
        <f>IF('Leistungsübersicht - WIP'!Y281="","",'Leistungsübersicht - WIP'!Y281)</f>
        <v/>
      </c>
      <c r="D293" t="str">
        <f>IF('Leistungsübersicht - WIP'!Z281="","",'Leistungsübersicht - WIP'!Z281)</f>
        <v/>
      </c>
      <c r="E293" t="str">
        <f>IF('Leistungsübersicht - WIP'!AA281="","",'Leistungsübersicht - WIP'!AA281)</f>
        <v/>
      </c>
      <c r="F293" s="52" t="str">
        <f>IFERROR(_xlfn.IFNA(VLOOKUP(Leistungsübersicht!C293,Detaildaten!$F$8:$I$308,4,0)/VLOOKUP(C293,Detaildaten!$F$8:$X$308,19,0)*VLOOKUP(C293,'Leistungsübersicht - WIP'!$Y$6:$AG$305,9,0)*Faktoren!$C$2*IF($D$9=Optionen!$N$4,Leistungsübersicht!$D$11/VLOOKUP(Leistungsübersicht!$D$10,Optionen!$W$3:$X$18,2,0),1),""),0)</f>
        <v/>
      </c>
      <c r="G293" s="52" t="str">
        <f>IFERROR(_xlfn.IFNA(VLOOKUP(Leistungsübersicht!C293,Detaildaten!$F$8:$I$308,4,0)/VLOOKUP(C293,Detaildaten!$F$8:$X$308,19,0)*VLOOKUP(C293,'Leistungsübersicht - WIP'!$Y$6:$AG$305,9,0)*VLOOKUP(IF(SUM($S$18:$S$323)=0,1,SUM($S$18:$S$323)),Faktoren!$B$8:$C$17,2,0)*IF($D$9=Optionen!$N$4,Leistungsübersicht!$D$11/VLOOKUP(Leistungsübersicht!$D$10,Optionen!$W$3:$X$18,2,0),1),""),0)</f>
        <v/>
      </c>
      <c r="H293" s="63"/>
      <c r="I293" s="63"/>
      <c r="J293" t="str">
        <f>IF(Q293&gt;0,CONCATENATE("Bereits im Paket ",E293," enthalten"),IF(AND(D293="Nein",I293="X"),"Paket fälschlicherweise ausgewählt",IF(AND(H293="X",I293="X"),"Paket und Einzeln zeitgleich ausgewählt",IF(IFERROR(VLOOKUP(C293,Detaildaten!F283:U583,16,0),"")="","",VLOOKUP(C293,Detaildaten!F283:U583,16,0)))))</f>
        <v/>
      </c>
      <c r="N293">
        <f t="shared" si="29"/>
        <v>0</v>
      </c>
      <c r="O293" t="str">
        <f t="shared" si="28"/>
        <v/>
      </c>
      <c r="P293">
        <f t="shared" si="30"/>
        <v>0</v>
      </c>
      <c r="Q293">
        <f t="shared" si="31"/>
        <v>0</v>
      </c>
      <c r="R293" t="str">
        <f>IF(O293="","",COUNTIF($O293:$O$326,O293))</f>
        <v/>
      </c>
      <c r="S293">
        <f t="shared" si="32"/>
        <v>0</v>
      </c>
      <c r="T293">
        <f t="shared" si="33"/>
        <v>0</v>
      </c>
      <c r="U293" t="str">
        <f t="array" ref="U293">IFERROR(INDEX($O$18:$O$323,MATCH(1,COUNTIF($U$17:U292,$O$18:$O$323)+($O$18:$O598&lt;&gt;"")*1,0)),"")</f>
        <v/>
      </c>
      <c r="V293" t="str">
        <f t="shared" si="34"/>
        <v/>
      </c>
    </row>
    <row r="294" spans="2:22" x14ac:dyDescent="0.3">
      <c r="B294" t="str">
        <f>IF('Leistungsübersicht - WIP'!X282="","",'Leistungsübersicht - WIP'!X282)</f>
        <v/>
      </c>
      <c r="C294" t="str">
        <f>IF('Leistungsübersicht - WIP'!Y282="","",'Leistungsübersicht - WIP'!Y282)</f>
        <v/>
      </c>
      <c r="D294" t="str">
        <f>IF('Leistungsübersicht - WIP'!Z282="","",'Leistungsübersicht - WIP'!Z282)</f>
        <v/>
      </c>
      <c r="E294" t="str">
        <f>IF('Leistungsübersicht - WIP'!AA282="","",'Leistungsübersicht - WIP'!AA282)</f>
        <v/>
      </c>
      <c r="F294" s="52" t="str">
        <f>IFERROR(_xlfn.IFNA(VLOOKUP(Leistungsübersicht!C294,Detaildaten!$F$8:$I$308,4,0)/VLOOKUP(C294,Detaildaten!$F$8:$X$308,19,0)*VLOOKUP(C294,'Leistungsübersicht - WIP'!$Y$6:$AG$305,9,0)*Faktoren!$C$2*IF($D$9=Optionen!$N$4,Leistungsübersicht!$D$11/VLOOKUP(Leistungsübersicht!$D$10,Optionen!$W$3:$X$18,2,0),1),""),0)</f>
        <v/>
      </c>
      <c r="G294" s="52" t="str">
        <f>IFERROR(_xlfn.IFNA(VLOOKUP(Leistungsübersicht!C294,Detaildaten!$F$8:$I$308,4,0)/VLOOKUP(C294,Detaildaten!$F$8:$X$308,19,0)*VLOOKUP(C294,'Leistungsübersicht - WIP'!$Y$6:$AG$305,9,0)*VLOOKUP(IF(SUM($S$18:$S$323)=0,1,SUM($S$18:$S$323)),Faktoren!$B$8:$C$17,2,0)*IF($D$9=Optionen!$N$4,Leistungsübersicht!$D$11/VLOOKUP(Leistungsübersicht!$D$10,Optionen!$W$3:$X$18,2,0),1),""),0)</f>
        <v/>
      </c>
      <c r="H294" s="63"/>
      <c r="I294" s="63"/>
      <c r="J294" t="str">
        <f>IF(Q294&gt;0,CONCATENATE("Bereits im Paket ",E294," enthalten"),IF(AND(D294="Nein",I294="X"),"Paket fälschlicherweise ausgewählt",IF(AND(H294="X",I294="X"),"Paket und Einzeln zeitgleich ausgewählt",IF(IFERROR(VLOOKUP(C294,Detaildaten!F284:U584,16,0),"")="","",VLOOKUP(C294,Detaildaten!F284:U584,16,0)))))</f>
        <v/>
      </c>
      <c r="N294">
        <f t="shared" si="29"/>
        <v>0</v>
      </c>
      <c r="O294" t="str">
        <f t="shared" si="28"/>
        <v/>
      </c>
      <c r="P294">
        <f t="shared" si="30"/>
        <v>0</v>
      </c>
      <c r="Q294">
        <f t="shared" si="31"/>
        <v>0</v>
      </c>
      <c r="R294" t="str">
        <f>IF(O294="","",COUNTIF($O294:$O$326,O294))</f>
        <v/>
      </c>
      <c r="S294">
        <f t="shared" si="32"/>
        <v>0</v>
      </c>
      <c r="T294">
        <f t="shared" si="33"/>
        <v>0</v>
      </c>
      <c r="U294" t="str">
        <f t="array" ref="U294">IFERROR(INDEX($O$18:$O$323,MATCH(1,COUNTIF($U$17:U293,$O$18:$O$323)+($O$18:$O599&lt;&gt;"")*1,0)),"")</f>
        <v/>
      </c>
      <c r="V294" t="str">
        <f t="shared" si="34"/>
        <v/>
      </c>
    </row>
    <row r="295" spans="2:22" x14ac:dyDescent="0.3">
      <c r="B295" t="str">
        <f>IF('Leistungsübersicht - WIP'!X283="","",'Leistungsübersicht - WIP'!X283)</f>
        <v/>
      </c>
      <c r="C295" t="str">
        <f>IF('Leistungsübersicht - WIP'!Y283="","",'Leistungsübersicht - WIP'!Y283)</f>
        <v/>
      </c>
      <c r="D295" t="str">
        <f>IF('Leistungsübersicht - WIP'!Z283="","",'Leistungsübersicht - WIP'!Z283)</f>
        <v/>
      </c>
      <c r="E295" t="str">
        <f>IF('Leistungsübersicht - WIP'!AA283="","",'Leistungsübersicht - WIP'!AA283)</f>
        <v/>
      </c>
      <c r="F295" s="52" t="str">
        <f>IFERROR(_xlfn.IFNA(VLOOKUP(Leistungsübersicht!C295,Detaildaten!$F$8:$I$308,4,0)/VLOOKUP(C295,Detaildaten!$F$8:$X$308,19,0)*VLOOKUP(C295,'Leistungsübersicht - WIP'!$Y$6:$AG$305,9,0)*Faktoren!$C$2*IF($D$9=Optionen!$N$4,Leistungsübersicht!$D$11/VLOOKUP(Leistungsübersicht!$D$10,Optionen!$W$3:$X$18,2,0),1),""),0)</f>
        <v/>
      </c>
      <c r="G295" s="52" t="str">
        <f>IFERROR(_xlfn.IFNA(VLOOKUP(Leistungsübersicht!C295,Detaildaten!$F$8:$I$308,4,0)/VLOOKUP(C295,Detaildaten!$F$8:$X$308,19,0)*VLOOKUP(C295,'Leistungsübersicht - WIP'!$Y$6:$AG$305,9,0)*VLOOKUP(IF(SUM($S$18:$S$323)=0,1,SUM($S$18:$S$323)),Faktoren!$B$8:$C$17,2,0)*IF($D$9=Optionen!$N$4,Leistungsübersicht!$D$11/VLOOKUP(Leistungsübersicht!$D$10,Optionen!$W$3:$X$18,2,0),1),""),0)</f>
        <v/>
      </c>
      <c r="H295" s="63"/>
      <c r="I295" s="63"/>
      <c r="J295" t="str">
        <f>IF(Q295&gt;0,CONCATENATE("Bereits im Paket ",E295," enthalten"),IF(AND(D295="Nein",I295="X"),"Paket fälschlicherweise ausgewählt",IF(AND(H295="X",I295="X"),"Paket und Einzeln zeitgleich ausgewählt",IF(IFERROR(VLOOKUP(C295,Detaildaten!F285:U585,16,0),"")="","",VLOOKUP(C295,Detaildaten!F285:U585,16,0)))))</f>
        <v/>
      </c>
      <c r="N295">
        <f t="shared" si="29"/>
        <v>0</v>
      </c>
      <c r="O295" t="str">
        <f t="shared" si="28"/>
        <v/>
      </c>
      <c r="P295">
        <f t="shared" si="30"/>
        <v>0</v>
      </c>
      <c r="Q295">
        <f t="shared" si="31"/>
        <v>0</v>
      </c>
      <c r="R295" t="str">
        <f>IF(O295="","",COUNTIF($O295:$O$326,O295))</f>
        <v/>
      </c>
      <c r="S295">
        <f t="shared" si="32"/>
        <v>0</v>
      </c>
      <c r="T295">
        <f t="shared" si="33"/>
        <v>0</v>
      </c>
      <c r="U295" t="str">
        <f t="array" ref="U295">IFERROR(INDEX($O$18:$O$323,MATCH(1,COUNTIF($U$17:U294,$O$18:$O$323)+($O$18:$O600&lt;&gt;"")*1,0)),"")</f>
        <v/>
      </c>
      <c r="V295" t="str">
        <f t="shared" si="34"/>
        <v/>
      </c>
    </row>
    <row r="296" spans="2:22" x14ac:dyDescent="0.3">
      <c r="B296" t="str">
        <f>IF('Leistungsübersicht - WIP'!X284="","",'Leistungsübersicht - WIP'!X284)</f>
        <v/>
      </c>
      <c r="C296" t="str">
        <f>IF('Leistungsübersicht - WIP'!Y284="","",'Leistungsübersicht - WIP'!Y284)</f>
        <v/>
      </c>
      <c r="D296" t="str">
        <f>IF('Leistungsübersicht - WIP'!Z284="","",'Leistungsübersicht - WIP'!Z284)</f>
        <v/>
      </c>
      <c r="E296" t="str">
        <f>IF('Leistungsübersicht - WIP'!AA284="","",'Leistungsübersicht - WIP'!AA284)</f>
        <v/>
      </c>
      <c r="F296" s="52" t="str">
        <f>IFERROR(_xlfn.IFNA(VLOOKUP(Leistungsübersicht!C296,Detaildaten!$F$8:$I$308,4,0)/VLOOKUP(C296,Detaildaten!$F$8:$X$308,19,0)*VLOOKUP(C296,'Leistungsübersicht - WIP'!$Y$6:$AG$305,9,0)*Faktoren!$C$2*IF($D$9=Optionen!$N$4,Leistungsübersicht!$D$11/VLOOKUP(Leistungsübersicht!$D$10,Optionen!$W$3:$X$18,2,0),1),""),0)</f>
        <v/>
      </c>
      <c r="G296" s="52" t="str">
        <f>IFERROR(_xlfn.IFNA(VLOOKUP(Leistungsübersicht!C296,Detaildaten!$F$8:$I$308,4,0)/VLOOKUP(C296,Detaildaten!$F$8:$X$308,19,0)*VLOOKUP(C296,'Leistungsübersicht - WIP'!$Y$6:$AG$305,9,0)*VLOOKUP(IF(SUM($S$18:$S$323)=0,1,SUM($S$18:$S$323)),Faktoren!$B$8:$C$17,2,0)*IF($D$9=Optionen!$N$4,Leistungsübersicht!$D$11/VLOOKUP(Leistungsübersicht!$D$10,Optionen!$W$3:$X$18,2,0),1),""),0)</f>
        <v/>
      </c>
      <c r="H296" s="63"/>
      <c r="I296" s="63"/>
      <c r="J296" t="str">
        <f>IF(Q296&gt;0,CONCATENATE("Bereits im Paket ",E296," enthalten"),IF(AND(D296="Nein",I296="X"),"Paket fälschlicherweise ausgewählt",IF(AND(H296="X",I296="X"),"Paket und Einzeln zeitgleich ausgewählt",IF(IFERROR(VLOOKUP(C296,Detaildaten!F286:U586,16,0),"")="","",VLOOKUP(C296,Detaildaten!F286:U586,16,0)))))</f>
        <v/>
      </c>
      <c r="N296">
        <f t="shared" si="29"/>
        <v>0</v>
      </c>
      <c r="O296" t="str">
        <f t="shared" si="28"/>
        <v/>
      </c>
      <c r="P296">
        <f t="shared" si="30"/>
        <v>0</v>
      </c>
      <c r="Q296">
        <f t="shared" si="31"/>
        <v>0</v>
      </c>
      <c r="R296" t="str">
        <f>IF(O296="","",COUNTIF($O296:$O$326,O296))</f>
        <v/>
      </c>
      <c r="S296">
        <f t="shared" si="32"/>
        <v>0</v>
      </c>
      <c r="T296">
        <f t="shared" si="33"/>
        <v>0</v>
      </c>
      <c r="U296" t="str">
        <f t="array" ref="U296">IFERROR(INDEX($O$18:$O$323,MATCH(1,COUNTIF($U$17:U295,$O$18:$O$323)+($O$18:$O601&lt;&gt;"")*1,0)),"")</f>
        <v/>
      </c>
      <c r="V296" t="str">
        <f t="shared" si="34"/>
        <v/>
      </c>
    </row>
    <row r="297" spans="2:22" x14ac:dyDescent="0.3">
      <c r="B297" t="str">
        <f>IF('Leistungsübersicht - WIP'!X285="","",'Leistungsübersicht - WIP'!X285)</f>
        <v/>
      </c>
      <c r="C297" t="str">
        <f>IF('Leistungsübersicht - WIP'!Y285="","",'Leistungsübersicht - WIP'!Y285)</f>
        <v/>
      </c>
      <c r="D297" t="str">
        <f>IF('Leistungsübersicht - WIP'!Z285="","",'Leistungsübersicht - WIP'!Z285)</f>
        <v/>
      </c>
      <c r="E297" t="str">
        <f>IF('Leistungsübersicht - WIP'!AA285="","",'Leistungsübersicht - WIP'!AA285)</f>
        <v/>
      </c>
      <c r="F297" s="52" t="str">
        <f>IFERROR(_xlfn.IFNA(VLOOKUP(Leistungsübersicht!C297,Detaildaten!$F$8:$I$308,4,0)/VLOOKUP(C297,Detaildaten!$F$8:$X$308,19,0)*VLOOKUP(C297,'Leistungsübersicht - WIP'!$Y$6:$AG$305,9,0)*Faktoren!$C$2*IF($D$9=Optionen!$N$4,Leistungsübersicht!$D$11/VLOOKUP(Leistungsübersicht!$D$10,Optionen!$W$3:$X$18,2,0),1),""),0)</f>
        <v/>
      </c>
      <c r="G297" s="52" t="str">
        <f>IFERROR(_xlfn.IFNA(VLOOKUP(Leistungsübersicht!C297,Detaildaten!$F$8:$I$308,4,0)/VLOOKUP(C297,Detaildaten!$F$8:$X$308,19,0)*VLOOKUP(C297,'Leistungsübersicht - WIP'!$Y$6:$AG$305,9,0)*VLOOKUP(IF(SUM($S$18:$S$323)=0,1,SUM($S$18:$S$323)),Faktoren!$B$8:$C$17,2,0)*IF($D$9=Optionen!$N$4,Leistungsübersicht!$D$11/VLOOKUP(Leistungsübersicht!$D$10,Optionen!$W$3:$X$18,2,0),1),""),0)</f>
        <v/>
      </c>
      <c r="H297" s="63"/>
      <c r="I297" s="63"/>
      <c r="J297" t="str">
        <f>IF(Q297&gt;0,CONCATENATE("Bereits im Paket ",E297," enthalten"),IF(AND(D297="Nein",I297="X"),"Paket fälschlicherweise ausgewählt",IF(AND(H297="X",I297="X"),"Paket und Einzeln zeitgleich ausgewählt",IF(IFERROR(VLOOKUP(C297,Detaildaten!F287:U587,16,0),"")="","",VLOOKUP(C297,Detaildaten!F287:U587,16,0)))))</f>
        <v/>
      </c>
      <c r="N297">
        <f t="shared" si="29"/>
        <v>0</v>
      </c>
      <c r="O297" t="str">
        <f t="shared" si="28"/>
        <v/>
      </c>
      <c r="P297">
        <f t="shared" si="30"/>
        <v>0</v>
      </c>
      <c r="Q297">
        <f t="shared" si="31"/>
        <v>0</v>
      </c>
      <c r="R297" t="str">
        <f>IF(O297="","",COUNTIF($O297:$O$326,O297))</f>
        <v/>
      </c>
      <c r="S297">
        <f t="shared" si="32"/>
        <v>0</v>
      </c>
      <c r="T297">
        <f t="shared" si="33"/>
        <v>0</v>
      </c>
      <c r="U297" t="str">
        <f t="array" ref="U297">IFERROR(INDEX($O$18:$O$323,MATCH(1,COUNTIF($U$17:U296,$O$18:$O$323)+($O$18:$O602&lt;&gt;"")*1,0)),"")</f>
        <v/>
      </c>
      <c r="V297" t="str">
        <f t="shared" si="34"/>
        <v/>
      </c>
    </row>
    <row r="298" spans="2:22" x14ac:dyDescent="0.3">
      <c r="B298" t="str">
        <f>IF('Leistungsübersicht - WIP'!X286="","",'Leistungsübersicht - WIP'!X286)</f>
        <v/>
      </c>
      <c r="C298" t="str">
        <f>IF('Leistungsübersicht - WIP'!Y286="","",'Leistungsübersicht - WIP'!Y286)</f>
        <v/>
      </c>
      <c r="D298" t="str">
        <f>IF('Leistungsübersicht - WIP'!Z286="","",'Leistungsübersicht - WIP'!Z286)</f>
        <v/>
      </c>
      <c r="E298" t="str">
        <f>IF('Leistungsübersicht - WIP'!AA286="","",'Leistungsübersicht - WIP'!AA286)</f>
        <v/>
      </c>
      <c r="F298" s="52" t="str">
        <f>IFERROR(_xlfn.IFNA(VLOOKUP(Leistungsübersicht!C298,Detaildaten!$F$8:$I$308,4,0)/VLOOKUP(C298,Detaildaten!$F$8:$X$308,19,0)*VLOOKUP(C298,'Leistungsübersicht - WIP'!$Y$6:$AG$305,9,0)*Faktoren!$C$2*IF($D$9=Optionen!$N$4,Leistungsübersicht!$D$11/VLOOKUP(Leistungsübersicht!$D$10,Optionen!$W$3:$X$18,2,0),1),""),0)</f>
        <v/>
      </c>
      <c r="G298" s="52" t="str">
        <f>IFERROR(_xlfn.IFNA(VLOOKUP(Leistungsübersicht!C298,Detaildaten!$F$8:$I$308,4,0)/VLOOKUP(C298,Detaildaten!$F$8:$X$308,19,0)*VLOOKUP(C298,'Leistungsübersicht - WIP'!$Y$6:$AG$305,9,0)*VLOOKUP(IF(SUM($S$18:$S$323)=0,1,SUM($S$18:$S$323)),Faktoren!$B$8:$C$17,2,0)*IF($D$9=Optionen!$N$4,Leistungsübersicht!$D$11/VLOOKUP(Leistungsübersicht!$D$10,Optionen!$W$3:$X$18,2,0),1),""),0)</f>
        <v/>
      </c>
      <c r="H298" s="63"/>
      <c r="I298" s="63"/>
      <c r="J298" t="str">
        <f>IF(Q298&gt;0,CONCATENATE("Bereits im Paket ",E298," enthalten"),IF(AND(D298="Nein",I298="X"),"Paket fälschlicherweise ausgewählt",IF(AND(H298="X",I298="X"),"Paket und Einzeln zeitgleich ausgewählt",IF(IFERROR(VLOOKUP(C298,Detaildaten!F288:U588,16,0),"")="","",VLOOKUP(C298,Detaildaten!F288:U588,16,0)))))</f>
        <v/>
      </c>
      <c r="N298">
        <f t="shared" si="29"/>
        <v>0</v>
      </c>
      <c r="O298" t="str">
        <f t="shared" si="28"/>
        <v/>
      </c>
      <c r="P298">
        <f t="shared" si="30"/>
        <v>0</v>
      </c>
      <c r="Q298">
        <f t="shared" si="31"/>
        <v>0</v>
      </c>
      <c r="R298" t="str">
        <f>IF(O298="","",COUNTIF($O298:$O$326,O298))</f>
        <v/>
      </c>
      <c r="S298">
        <f t="shared" si="32"/>
        <v>0</v>
      </c>
      <c r="T298">
        <f t="shared" si="33"/>
        <v>0</v>
      </c>
      <c r="U298" t="str">
        <f t="array" ref="U298">IFERROR(INDEX($O$18:$O$323,MATCH(1,COUNTIF($U$17:U297,$O$18:$O$323)+($O$18:$O603&lt;&gt;"")*1,0)),"")</f>
        <v/>
      </c>
      <c r="V298" t="str">
        <f t="shared" si="34"/>
        <v/>
      </c>
    </row>
    <row r="299" spans="2:22" x14ac:dyDescent="0.3">
      <c r="B299" t="str">
        <f>IF('Leistungsübersicht - WIP'!X287="","",'Leistungsübersicht - WIP'!X287)</f>
        <v/>
      </c>
      <c r="C299" t="str">
        <f>IF('Leistungsübersicht - WIP'!Y287="","",'Leistungsübersicht - WIP'!Y287)</f>
        <v/>
      </c>
      <c r="D299" t="str">
        <f>IF('Leistungsübersicht - WIP'!Z287="","",'Leistungsübersicht - WIP'!Z287)</f>
        <v/>
      </c>
      <c r="E299" t="str">
        <f>IF('Leistungsübersicht - WIP'!AA287="","",'Leistungsübersicht - WIP'!AA287)</f>
        <v/>
      </c>
      <c r="F299" s="52" t="str">
        <f>IFERROR(_xlfn.IFNA(VLOOKUP(Leistungsübersicht!C299,Detaildaten!$F$8:$I$308,4,0)/VLOOKUP(C299,Detaildaten!$F$8:$X$308,19,0)*VLOOKUP(C299,'Leistungsübersicht - WIP'!$Y$6:$AG$305,9,0)*Faktoren!$C$2*IF($D$9=Optionen!$N$4,Leistungsübersicht!$D$11/VLOOKUP(Leistungsübersicht!$D$10,Optionen!$W$3:$X$18,2,0),1),""),0)</f>
        <v/>
      </c>
      <c r="G299" s="52" t="str">
        <f>IFERROR(_xlfn.IFNA(VLOOKUP(Leistungsübersicht!C299,Detaildaten!$F$8:$I$308,4,0)/VLOOKUP(C299,Detaildaten!$F$8:$X$308,19,0)*VLOOKUP(C299,'Leistungsübersicht - WIP'!$Y$6:$AG$305,9,0)*VLOOKUP(IF(SUM($S$18:$S$323)=0,1,SUM($S$18:$S$323)),Faktoren!$B$8:$C$17,2,0)*IF($D$9=Optionen!$N$4,Leistungsübersicht!$D$11/VLOOKUP(Leistungsübersicht!$D$10,Optionen!$W$3:$X$18,2,0),1),""),0)</f>
        <v/>
      </c>
      <c r="H299" s="63"/>
      <c r="I299" s="63"/>
      <c r="J299" t="str">
        <f>IF(Q299&gt;0,CONCATENATE("Bereits im Paket ",E299," enthalten"),IF(AND(D299="Nein",I299="X"),"Paket fälschlicherweise ausgewählt",IF(AND(H299="X",I299="X"),"Paket und Einzeln zeitgleich ausgewählt",IF(IFERROR(VLOOKUP(C299,Detaildaten!F289:U589,16,0),"")="","",VLOOKUP(C299,Detaildaten!F289:U589,16,0)))))</f>
        <v/>
      </c>
      <c r="N299">
        <f t="shared" si="29"/>
        <v>0</v>
      </c>
      <c r="O299" t="str">
        <f t="shared" si="28"/>
        <v/>
      </c>
      <c r="P299">
        <f t="shared" si="30"/>
        <v>0</v>
      </c>
      <c r="Q299">
        <f t="shared" si="31"/>
        <v>0</v>
      </c>
      <c r="R299" t="str">
        <f>IF(O299="","",COUNTIF($O299:$O$326,O299))</f>
        <v/>
      </c>
      <c r="S299">
        <f t="shared" si="32"/>
        <v>0</v>
      </c>
      <c r="T299">
        <f t="shared" si="33"/>
        <v>0</v>
      </c>
      <c r="U299" t="str">
        <f t="array" ref="U299">IFERROR(INDEX($O$18:$O$323,MATCH(1,COUNTIF($U$17:U298,$O$18:$O$323)+($O$18:$O604&lt;&gt;"")*1,0)),"")</f>
        <v/>
      </c>
      <c r="V299" t="str">
        <f t="shared" si="34"/>
        <v/>
      </c>
    </row>
    <row r="300" spans="2:22" x14ac:dyDescent="0.3">
      <c r="B300" t="str">
        <f>IF('Leistungsübersicht - WIP'!X288="","",'Leistungsübersicht - WIP'!X288)</f>
        <v/>
      </c>
      <c r="C300" t="str">
        <f>IF('Leistungsübersicht - WIP'!Y288="","",'Leistungsübersicht - WIP'!Y288)</f>
        <v/>
      </c>
      <c r="D300" t="str">
        <f>IF('Leistungsübersicht - WIP'!Z288="","",'Leistungsübersicht - WIP'!Z288)</f>
        <v/>
      </c>
      <c r="E300" t="str">
        <f>IF('Leistungsübersicht - WIP'!AA288="","",'Leistungsübersicht - WIP'!AA288)</f>
        <v/>
      </c>
      <c r="F300" s="52" t="str">
        <f>IFERROR(_xlfn.IFNA(VLOOKUP(Leistungsübersicht!C300,Detaildaten!$F$8:$I$308,4,0)/VLOOKUP(C300,Detaildaten!$F$8:$X$308,19,0)*VLOOKUP(C300,'Leistungsübersicht - WIP'!$Y$6:$AG$305,9,0)*Faktoren!$C$2*IF($D$9=Optionen!$N$4,Leistungsübersicht!$D$11/VLOOKUP(Leistungsübersicht!$D$10,Optionen!$W$3:$X$18,2,0),1),""),0)</f>
        <v/>
      </c>
      <c r="G300" s="52" t="str">
        <f>IFERROR(_xlfn.IFNA(VLOOKUP(Leistungsübersicht!C300,Detaildaten!$F$8:$I$308,4,0)/VLOOKUP(C300,Detaildaten!$F$8:$X$308,19,0)*VLOOKUP(C300,'Leistungsübersicht - WIP'!$Y$6:$AG$305,9,0)*VLOOKUP(IF(SUM($S$18:$S$323)=0,1,SUM($S$18:$S$323)),Faktoren!$B$8:$C$17,2,0)*IF($D$9=Optionen!$N$4,Leistungsübersicht!$D$11/VLOOKUP(Leistungsübersicht!$D$10,Optionen!$W$3:$X$18,2,0),1),""),0)</f>
        <v/>
      </c>
      <c r="H300" s="63"/>
      <c r="I300" s="63"/>
      <c r="J300" t="str">
        <f>IF(Q300&gt;0,CONCATENATE("Bereits im Paket ",E300," enthalten"),IF(AND(D300="Nein",I300="X"),"Paket fälschlicherweise ausgewählt",IF(AND(H300="X",I300="X"),"Paket und Einzeln zeitgleich ausgewählt",IF(IFERROR(VLOOKUP(C300,Detaildaten!F290:U590,16,0),"")="","",VLOOKUP(C300,Detaildaten!F290:U590,16,0)))))</f>
        <v/>
      </c>
      <c r="N300">
        <f t="shared" si="29"/>
        <v>0</v>
      </c>
      <c r="O300" t="str">
        <f t="shared" si="28"/>
        <v/>
      </c>
      <c r="P300">
        <f t="shared" si="30"/>
        <v>0</v>
      </c>
      <c r="Q300">
        <f t="shared" si="31"/>
        <v>0</v>
      </c>
      <c r="R300" t="str">
        <f>IF(O300="","",COUNTIF($O300:$O$326,O300))</f>
        <v/>
      </c>
      <c r="S300">
        <f t="shared" si="32"/>
        <v>0</v>
      </c>
      <c r="T300">
        <f t="shared" si="33"/>
        <v>0</v>
      </c>
      <c r="U300" t="str">
        <f t="array" ref="U300">IFERROR(INDEX($O$18:$O$323,MATCH(1,COUNTIF($U$17:U299,$O$18:$O$323)+($O$18:$O605&lt;&gt;"")*1,0)),"")</f>
        <v/>
      </c>
      <c r="V300" t="str">
        <f t="shared" si="34"/>
        <v/>
      </c>
    </row>
    <row r="301" spans="2:22" x14ac:dyDescent="0.3">
      <c r="B301" t="str">
        <f>IF('Leistungsübersicht - WIP'!X289="","",'Leistungsübersicht - WIP'!X289)</f>
        <v/>
      </c>
      <c r="C301" t="str">
        <f>IF('Leistungsübersicht - WIP'!Y289="","",'Leistungsübersicht - WIP'!Y289)</f>
        <v/>
      </c>
      <c r="D301" t="str">
        <f>IF('Leistungsübersicht - WIP'!Z289="","",'Leistungsübersicht - WIP'!Z289)</f>
        <v/>
      </c>
      <c r="E301" t="str">
        <f>IF('Leistungsübersicht - WIP'!AA289="","",'Leistungsübersicht - WIP'!AA289)</f>
        <v/>
      </c>
      <c r="F301" s="52" t="str">
        <f>IFERROR(_xlfn.IFNA(VLOOKUP(Leistungsübersicht!C301,Detaildaten!$F$8:$I$308,4,0)/VLOOKUP(C301,Detaildaten!$F$8:$X$308,19,0)*VLOOKUP(C301,'Leistungsübersicht - WIP'!$Y$6:$AG$305,9,0)*Faktoren!$C$2*IF($D$9=Optionen!$N$4,Leistungsübersicht!$D$11/VLOOKUP(Leistungsübersicht!$D$10,Optionen!$W$3:$X$18,2,0),1),""),0)</f>
        <v/>
      </c>
      <c r="G301" s="52" t="str">
        <f>IFERROR(_xlfn.IFNA(VLOOKUP(Leistungsübersicht!C301,Detaildaten!$F$8:$I$308,4,0)/VLOOKUP(C301,Detaildaten!$F$8:$X$308,19,0)*VLOOKUP(C301,'Leistungsübersicht - WIP'!$Y$6:$AG$305,9,0)*VLOOKUP(IF(SUM($S$18:$S$323)=0,1,SUM($S$18:$S$323)),Faktoren!$B$8:$C$17,2,0)*IF($D$9=Optionen!$N$4,Leistungsübersicht!$D$11/VLOOKUP(Leistungsübersicht!$D$10,Optionen!$W$3:$X$18,2,0),1),""),0)</f>
        <v/>
      </c>
      <c r="H301" s="63"/>
      <c r="I301" s="63"/>
      <c r="J301" t="str">
        <f>IF(Q301&gt;0,CONCATENATE("Bereits im Paket ",E301," enthalten"),IF(AND(D301="Nein",I301="X"),"Paket fälschlicherweise ausgewählt",IF(AND(H301="X",I301="X"),"Paket und Einzeln zeitgleich ausgewählt",IF(IFERROR(VLOOKUP(C301,Detaildaten!F291:U591,16,0),"")="","",VLOOKUP(C301,Detaildaten!F291:U591,16,0)))))</f>
        <v/>
      </c>
      <c r="N301">
        <f t="shared" si="29"/>
        <v>0</v>
      </c>
      <c r="O301" t="str">
        <f t="shared" si="28"/>
        <v/>
      </c>
      <c r="P301">
        <f t="shared" si="30"/>
        <v>0</v>
      </c>
      <c r="Q301">
        <f t="shared" si="31"/>
        <v>0</v>
      </c>
      <c r="R301" t="str">
        <f>IF(O301="","",COUNTIF($O301:$O$326,O301))</f>
        <v/>
      </c>
      <c r="S301">
        <f t="shared" si="32"/>
        <v>0</v>
      </c>
      <c r="T301">
        <f t="shared" si="33"/>
        <v>0</v>
      </c>
      <c r="U301" t="str">
        <f t="array" ref="U301">IFERROR(INDEX($O$18:$O$323,MATCH(1,COUNTIF($U$17:U300,$O$18:$O$323)+($O$18:$O606&lt;&gt;"")*1,0)),"")</f>
        <v/>
      </c>
      <c r="V301" t="str">
        <f t="shared" si="34"/>
        <v/>
      </c>
    </row>
    <row r="302" spans="2:22" x14ac:dyDescent="0.3">
      <c r="B302" t="str">
        <f>IF('Leistungsübersicht - WIP'!X290="","",'Leistungsübersicht - WIP'!X290)</f>
        <v/>
      </c>
      <c r="C302" t="str">
        <f>IF('Leistungsübersicht - WIP'!Y290="","",'Leistungsübersicht - WIP'!Y290)</f>
        <v/>
      </c>
      <c r="D302" t="str">
        <f>IF('Leistungsübersicht - WIP'!Z290="","",'Leistungsübersicht - WIP'!Z290)</f>
        <v/>
      </c>
      <c r="E302" t="str">
        <f>IF('Leistungsübersicht - WIP'!AA290="","",'Leistungsübersicht - WIP'!AA290)</f>
        <v/>
      </c>
      <c r="F302" s="52" t="str">
        <f>IFERROR(_xlfn.IFNA(VLOOKUP(Leistungsübersicht!C302,Detaildaten!$F$8:$I$308,4,0)/VLOOKUP(C302,Detaildaten!$F$8:$X$308,19,0)*VLOOKUP(C302,'Leistungsübersicht - WIP'!$Y$6:$AG$305,9,0)*Faktoren!$C$2*IF($D$9=Optionen!$N$4,Leistungsübersicht!$D$11/VLOOKUP(Leistungsübersicht!$D$10,Optionen!$W$3:$X$18,2,0),1),""),0)</f>
        <v/>
      </c>
      <c r="G302" s="52" t="str">
        <f>IFERROR(_xlfn.IFNA(VLOOKUP(Leistungsübersicht!C302,Detaildaten!$F$8:$I$308,4,0)/VLOOKUP(C302,Detaildaten!$F$8:$X$308,19,0)*VLOOKUP(C302,'Leistungsübersicht - WIP'!$Y$6:$AG$305,9,0)*VLOOKUP(IF(SUM($S$18:$S$323)=0,1,SUM($S$18:$S$323)),Faktoren!$B$8:$C$17,2,0)*IF($D$9=Optionen!$N$4,Leistungsübersicht!$D$11/VLOOKUP(Leistungsübersicht!$D$10,Optionen!$W$3:$X$18,2,0),1),""),0)</f>
        <v/>
      </c>
      <c r="H302" s="63"/>
      <c r="I302" s="63"/>
      <c r="J302" t="str">
        <f>IF(Q302&gt;0,CONCATENATE("Bereits im Paket ",E302," enthalten"),IF(AND(D302="Nein",I302="X"),"Paket fälschlicherweise ausgewählt",IF(AND(H302="X",I302="X"),"Paket und Einzeln zeitgleich ausgewählt",IF(IFERROR(VLOOKUP(C302,Detaildaten!F292:U592,16,0),"")="","",VLOOKUP(C302,Detaildaten!F292:U592,16,0)))))</f>
        <v/>
      </c>
      <c r="N302">
        <f t="shared" si="29"/>
        <v>0</v>
      </c>
      <c r="O302" t="str">
        <f t="shared" si="28"/>
        <v/>
      </c>
      <c r="P302">
        <f t="shared" si="30"/>
        <v>0</v>
      </c>
      <c r="Q302">
        <f t="shared" si="31"/>
        <v>0</v>
      </c>
      <c r="R302" t="str">
        <f>IF(O302="","",COUNTIF($O302:$O$326,O302))</f>
        <v/>
      </c>
      <c r="S302">
        <f t="shared" si="32"/>
        <v>0</v>
      </c>
      <c r="T302">
        <f t="shared" si="33"/>
        <v>0</v>
      </c>
      <c r="U302" t="str">
        <f t="array" ref="U302">IFERROR(INDEX($O$18:$O$323,MATCH(1,COUNTIF($U$17:U301,$O$18:$O$323)+($O$18:$O607&lt;&gt;"")*1,0)),"")</f>
        <v/>
      </c>
      <c r="V302" t="str">
        <f t="shared" si="34"/>
        <v/>
      </c>
    </row>
    <row r="303" spans="2:22" x14ac:dyDescent="0.3">
      <c r="B303" t="str">
        <f>IF('Leistungsübersicht - WIP'!X291="","",'Leistungsübersicht - WIP'!X291)</f>
        <v/>
      </c>
      <c r="C303" t="str">
        <f>IF('Leistungsübersicht - WIP'!Y291="","",'Leistungsübersicht - WIP'!Y291)</f>
        <v/>
      </c>
      <c r="D303" t="str">
        <f>IF('Leistungsübersicht - WIP'!Z291="","",'Leistungsübersicht - WIP'!Z291)</f>
        <v/>
      </c>
      <c r="E303" t="str">
        <f>IF('Leistungsübersicht - WIP'!AA291="","",'Leistungsübersicht - WIP'!AA291)</f>
        <v/>
      </c>
      <c r="F303" s="52" t="str">
        <f>IFERROR(_xlfn.IFNA(VLOOKUP(Leistungsübersicht!C303,Detaildaten!$F$8:$I$308,4,0)/VLOOKUP(C303,Detaildaten!$F$8:$X$308,19,0)*VLOOKUP(C303,'Leistungsübersicht - WIP'!$Y$6:$AG$305,9,0)*Faktoren!$C$2*IF($D$9=Optionen!$N$4,Leistungsübersicht!$D$11/VLOOKUP(Leistungsübersicht!$D$10,Optionen!$W$3:$X$18,2,0),1),""),0)</f>
        <v/>
      </c>
      <c r="G303" s="52" t="str">
        <f>IFERROR(_xlfn.IFNA(VLOOKUP(Leistungsübersicht!C303,Detaildaten!$F$8:$I$308,4,0)/VLOOKUP(C303,Detaildaten!$F$8:$X$308,19,0)*VLOOKUP(C303,'Leistungsübersicht - WIP'!$Y$6:$AG$305,9,0)*VLOOKUP(IF(SUM($S$18:$S$323)=0,1,SUM($S$18:$S$323)),Faktoren!$B$8:$C$17,2,0)*IF($D$9=Optionen!$N$4,Leistungsübersicht!$D$11/VLOOKUP(Leistungsübersicht!$D$10,Optionen!$W$3:$X$18,2,0),1),""),0)</f>
        <v/>
      </c>
      <c r="H303" s="63"/>
      <c r="I303" s="63"/>
      <c r="J303" t="str">
        <f>IF(Q303&gt;0,CONCATENATE("Bereits im Paket ",E303," enthalten"),IF(AND(D303="Nein",I303="X"),"Paket fälschlicherweise ausgewählt",IF(AND(H303="X",I303="X"),"Paket und Einzeln zeitgleich ausgewählt",IF(IFERROR(VLOOKUP(C303,Detaildaten!F293:U593,16,0),"")="","",VLOOKUP(C303,Detaildaten!F293:U593,16,0)))))</f>
        <v/>
      </c>
      <c r="N303">
        <f t="shared" si="29"/>
        <v>0</v>
      </c>
      <c r="O303" t="str">
        <f t="shared" si="28"/>
        <v/>
      </c>
      <c r="P303">
        <f t="shared" si="30"/>
        <v>0</v>
      </c>
      <c r="Q303">
        <f t="shared" si="31"/>
        <v>0</v>
      </c>
      <c r="R303" t="str">
        <f>IF(O303="","",COUNTIF($O303:$O$326,O303))</f>
        <v/>
      </c>
      <c r="S303">
        <f t="shared" si="32"/>
        <v>0</v>
      </c>
      <c r="T303">
        <f t="shared" si="33"/>
        <v>0</v>
      </c>
      <c r="U303" t="str">
        <f t="array" ref="U303">IFERROR(INDEX($O$18:$O$323,MATCH(1,COUNTIF($U$17:U302,$O$18:$O$323)+($O$18:$O608&lt;&gt;"")*1,0)),"")</f>
        <v/>
      </c>
      <c r="V303" t="str">
        <f t="shared" si="34"/>
        <v/>
      </c>
    </row>
    <row r="304" spans="2:22" x14ac:dyDescent="0.3">
      <c r="B304" t="str">
        <f>IF('Leistungsübersicht - WIP'!X292="","",'Leistungsübersicht - WIP'!X292)</f>
        <v/>
      </c>
      <c r="C304" t="str">
        <f>IF('Leistungsübersicht - WIP'!Y292="","",'Leistungsübersicht - WIP'!Y292)</f>
        <v/>
      </c>
      <c r="D304" t="str">
        <f>IF('Leistungsübersicht - WIP'!Z292="","",'Leistungsübersicht - WIP'!Z292)</f>
        <v/>
      </c>
      <c r="E304" t="str">
        <f>IF('Leistungsübersicht - WIP'!AA292="","",'Leistungsübersicht - WIP'!AA292)</f>
        <v/>
      </c>
      <c r="F304" s="52" t="str">
        <f>IFERROR(_xlfn.IFNA(VLOOKUP(Leistungsübersicht!C304,Detaildaten!$F$8:$I$308,4,0)/VLOOKUP(C304,Detaildaten!$F$8:$X$308,19,0)*VLOOKUP(C304,'Leistungsübersicht - WIP'!$Y$6:$AG$305,9,0)*Faktoren!$C$2*IF($D$9=Optionen!$N$4,Leistungsübersicht!$D$11/VLOOKUP(Leistungsübersicht!$D$10,Optionen!$W$3:$X$18,2,0),1),""),0)</f>
        <v/>
      </c>
      <c r="G304" s="52" t="str">
        <f>IFERROR(_xlfn.IFNA(VLOOKUP(Leistungsübersicht!C304,Detaildaten!$F$8:$I$308,4,0)/VLOOKUP(C304,Detaildaten!$F$8:$X$308,19,0)*VLOOKUP(C304,'Leistungsübersicht - WIP'!$Y$6:$AG$305,9,0)*VLOOKUP(IF(SUM($S$18:$S$323)=0,1,SUM($S$18:$S$323)),Faktoren!$B$8:$C$17,2,0)*IF($D$9=Optionen!$N$4,Leistungsübersicht!$D$11/VLOOKUP(Leistungsübersicht!$D$10,Optionen!$W$3:$X$18,2,0),1),""),0)</f>
        <v/>
      </c>
      <c r="H304" s="63"/>
      <c r="I304" s="63"/>
      <c r="J304" t="str">
        <f>IF(Q304&gt;0,CONCATENATE("Bereits im Paket ",E304," enthalten"),IF(AND(D304="Nein",I304="X"),"Paket fälschlicherweise ausgewählt",IF(AND(H304="X",I304="X"),"Paket und Einzeln zeitgleich ausgewählt",IF(IFERROR(VLOOKUP(C304,Detaildaten!F294:U594,16,0),"")="","",VLOOKUP(C304,Detaildaten!F294:U594,16,0)))))</f>
        <v/>
      </c>
      <c r="N304">
        <f t="shared" si="29"/>
        <v>0</v>
      </c>
      <c r="O304" t="str">
        <f t="shared" si="28"/>
        <v/>
      </c>
      <c r="P304">
        <f t="shared" si="30"/>
        <v>0</v>
      </c>
      <c r="Q304">
        <f t="shared" si="31"/>
        <v>0</v>
      </c>
      <c r="R304" t="str">
        <f>IF(O304="","",COUNTIF($O304:$O$326,O304))</f>
        <v/>
      </c>
      <c r="S304">
        <f t="shared" si="32"/>
        <v>0</v>
      </c>
      <c r="T304">
        <f t="shared" si="33"/>
        <v>0</v>
      </c>
      <c r="U304" t="str">
        <f t="array" ref="U304">IFERROR(INDEX($O$18:$O$323,MATCH(1,COUNTIF($U$17:U303,$O$18:$O$323)+($O$18:$O609&lt;&gt;"")*1,0)),"")</f>
        <v/>
      </c>
      <c r="V304" t="str">
        <f t="shared" si="34"/>
        <v/>
      </c>
    </row>
    <row r="305" spans="2:22" x14ac:dyDescent="0.3">
      <c r="B305" t="str">
        <f>IF('Leistungsübersicht - WIP'!X293="","",'Leistungsübersicht - WIP'!X293)</f>
        <v/>
      </c>
      <c r="C305" t="str">
        <f>IF('Leistungsübersicht - WIP'!Y293="","",'Leistungsübersicht - WIP'!Y293)</f>
        <v/>
      </c>
      <c r="D305" t="str">
        <f>IF('Leistungsübersicht - WIP'!Z293="","",'Leistungsübersicht - WIP'!Z293)</f>
        <v/>
      </c>
      <c r="E305" t="str">
        <f>IF('Leistungsübersicht - WIP'!AA293="","",'Leistungsübersicht - WIP'!AA293)</f>
        <v/>
      </c>
      <c r="F305" s="52" t="str">
        <f>IFERROR(_xlfn.IFNA(VLOOKUP(Leistungsübersicht!C305,Detaildaten!$F$8:$I$308,4,0)/VLOOKUP(C305,Detaildaten!$F$8:$X$308,19,0)*VLOOKUP(C305,'Leistungsübersicht - WIP'!$Y$6:$AG$305,9,0)*Faktoren!$C$2*IF($D$9=Optionen!$N$4,Leistungsübersicht!$D$11/VLOOKUP(Leistungsübersicht!$D$10,Optionen!$W$3:$X$18,2,0),1),""),0)</f>
        <v/>
      </c>
      <c r="G305" s="52" t="str">
        <f>IFERROR(_xlfn.IFNA(VLOOKUP(Leistungsübersicht!C305,Detaildaten!$F$8:$I$308,4,0)/VLOOKUP(C305,Detaildaten!$F$8:$X$308,19,0)*VLOOKUP(C305,'Leistungsübersicht - WIP'!$Y$6:$AG$305,9,0)*VLOOKUP(IF(SUM($S$18:$S$323)=0,1,SUM($S$18:$S$323)),Faktoren!$B$8:$C$17,2,0)*IF($D$9=Optionen!$N$4,Leistungsübersicht!$D$11/VLOOKUP(Leistungsübersicht!$D$10,Optionen!$W$3:$X$18,2,0),1),""),0)</f>
        <v/>
      </c>
      <c r="H305" s="63"/>
      <c r="I305" s="63"/>
      <c r="J305" t="str">
        <f>IF(Q305&gt;0,CONCATENATE("Bereits im Paket ",E305," enthalten"),IF(AND(D305="Nein",I305="X"),"Paket fälschlicherweise ausgewählt",IF(AND(H305="X",I305="X"),"Paket und Einzeln zeitgleich ausgewählt",IF(IFERROR(VLOOKUP(C305,Detaildaten!F295:U595,16,0),"")="","",VLOOKUP(C305,Detaildaten!F295:U595,16,0)))))</f>
        <v/>
      </c>
      <c r="N305">
        <f t="shared" si="29"/>
        <v>0</v>
      </c>
      <c r="O305" t="str">
        <f t="shared" si="28"/>
        <v/>
      </c>
      <c r="P305">
        <f t="shared" si="30"/>
        <v>0</v>
      </c>
      <c r="Q305">
        <f t="shared" si="31"/>
        <v>0</v>
      </c>
      <c r="R305" t="str">
        <f>IF(O305="","",COUNTIF($O305:$O$326,O305))</f>
        <v/>
      </c>
      <c r="S305">
        <f t="shared" si="32"/>
        <v>0</v>
      </c>
      <c r="T305">
        <f t="shared" si="33"/>
        <v>0</v>
      </c>
      <c r="U305" t="str">
        <f t="array" ref="U305">IFERROR(INDEX($O$18:$O$323,MATCH(1,COUNTIF($U$17:U304,$O$18:$O$323)+($O$18:$O610&lt;&gt;"")*1,0)),"")</f>
        <v/>
      </c>
      <c r="V305" t="str">
        <f t="shared" si="34"/>
        <v/>
      </c>
    </row>
    <row r="306" spans="2:22" x14ac:dyDescent="0.3">
      <c r="B306" t="str">
        <f>IF('Leistungsübersicht - WIP'!X294="","",'Leistungsübersicht - WIP'!X294)</f>
        <v/>
      </c>
      <c r="C306" t="str">
        <f>IF('Leistungsübersicht - WIP'!Y294="","",'Leistungsübersicht - WIP'!Y294)</f>
        <v/>
      </c>
      <c r="D306" t="str">
        <f>IF('Leistungsübersicht - WIP'!Z294="","",'Leistungsübersicht - WIP'!Z294)</f>
        <v/>
      </c>
      <c r="E306" t="str">
        <f>IF('Leistungsübersicht - WIP'!AA294="","",'Leistungsübersicht - WIP'!AA294)</f>
        <v/>
      </c>
      <c r="F306" s="52" t="str">
        <f>IFERROR(_xlfn.IFNA(VLOOKUP(Leistungsübersicht!C306,Detaildaten!$F$8:$I$308,4,0)/VLOOKUP(C306,Detaildaten!$F$8:$X$308,19,0)*VLOOKUP(C306,'Leistungsübersicht - WIP'!$Y$6:$AG$305,9,0)*Faktoren!$C$2*IF($D$9=Optionen!$N$4,Leistungsübersicht!$D$11/VLOOKUP(Leistungsübersicht!$D$10,Optionen!$W$3:$X$18,2,0),1),""),0)</f>
        <v/>
      </c>
      <c r="G306" s="52" t="str">
        <f>IFERROR(_xlfn.IFNA(VLOOKUP(Leistungsübersicht!C306,Detaildaten!$F$8:$I$308,4,0)/VLOOKUP(C306,Detaildaten!$F$8:$X$308,19,0)*VLOOKUP(C306,'Leistungsübersicht - WIP'!$Y$6:$AG$305,9,0)*VLOOKUP(IF(SUM($S$18:$S$323)=0,1,SUM($S$18:$S$323)),Faktoren!$B$8:$C$17,2,0)*IF($D$9=Optionen!$N$4,Leistungsübersicht!$D$11/VLOOKUP(Leistungsübersicht!$D$10,Optionen!$W$3:$X$18,2,0),1),""),0)</f>
        <v/>
      </c>
      <c r="H306" s="63"/>
      <c r="I306" s="63"/>
      <c r="J306" t="str">
        <f>IF(Q306&gt;0,CONCATENATE("Bereits im Paket ",E306," enthalten"),IF(AND(D306="Nein",I306="X"),"Paket fälschlicherweise ausgewählt",IF(AND(H306="X",I306="X"),"Paket und Einzeln zeitgleich ausgewählt",IF(IFERROR(VLOOKUP(C306,Detaildaten!F296:U596,16,0),"")="","",VLOOKUP(C306,Detaildaten!F296:U596,16,0)))))</f>
        <v/>
      </c>
      <c r="N306">
        <f t="shared" si="29"/>
        <v>0</v>
      </c>
      <c r="O306" t="str">
        <f t="shared" si="28"/>
        <v/>
      </c>
      <c r="P306">
        <f t="shared" si="30"/>
        <v>0</v>
      </c>
      <c r="Q306">
        <f t="shared" si="31"/>
        <v>0</v>
      </c>
      <c r="R306" t="str">
        <f>IF(O306="","",COUNTIF($O306:$O$326,O306))</f>
        <v/>
      </c>
      <c r="S306">
        <f t="shared" si="32"/>
        <v>0</v>
      </c>
      <c r="T306">
        <f t="shared" si="33"/>
        <v>0</v>
      </c>
      <c r="U306" t="str">
        <f t="array" ref="U306">IFERROR(INDEX($O$18:$O$323,MATCH(1,COUNTIF($U$17:U305,$O$18:$O$323)+($O$18:$O611&lt;&gt;"")*1,0)),"")</f>
        <v/>
      </c>
      <c r="V306" t="str">
        <f t="shared" si="34"/>
        <v/>
      </c>
    </row>
    <row r="307" spans="2:22" x14ac:dyDescent="0.3">
      <c r="B307" t="str">
        <f>IF('Leistungsübersicht - WIP'!X295="","",'Leistungsübersicht - WIP'!X295)</f>
        <v/>
      </c>
      <c r="C307" t="str">
        <f>IF('Leistungsübersicht - WIP'!Y295="","",'Leistungsübersicht - WIP'!Y295)</f>
        <v/>
      </c>
      <c r="D307" t="str">
        <f>IF('Leistungsübersicht - WIP'!Z295="","",'Leistungsübersicht - WIP'!Z295)</f>
        <v/>
      </c>
      <c r="E307" t="str">
        <f>IF('Leistungsübersicht - WIP'!AA295="","",'Leistungsübersicht - WIP'!AA295)</f>
        <v/>
      </c>
      <c r="F307" s="52" t="str">
        <f>IFERROR(_xlfn.IFNA(VLOOKUP(Leistungsübersicht!C307,Detaildaten!$F$8:$I$308,4,0)/VLOOKUP(C307,Detaildaten!$F$8:$X$308,19,0)*VLOOKUP(C307,'Leistungsübersicht - WIP'!$Y$6:$AG$305,9,0)*Faktoren!$C$2*IF($D$9=Optionen!$N$4,Leistungsübersicht!$D$11/VLOOKUP(Leistungsübersicht!$D$10,Optionen!$W$3:$X$18,2,0),1),""),0)</f>
        <v/>
      </c>
      <c r="G307" s="52" t="str">
        <f>IFERROR(_xlfn.IFNA(VLOOKUP(Leistungsübersicht!C307,Detaildaten!$F$8:$I$308,4,0)/VLOOKUP(C307,Detaildaten!$F$8:$X$308,19,0)*VLOOKUP(C307,'Leistungsübersicht - WIP'!$Y$6:$AG$305,9,0)*VLOOKUP(IF(SUM($S$18:$S$323)=0,1,SUM($S$18:$S$323)),Faktoren!$B$8:$C$17,2,0)*IF($D$9=Optionen!$N$4,Leistungsübersicht!$D$11/VLOOKUP(Leistungsübersicht!$D$10,Optionen!$W$3:$X$18,2,0),1),""),0)</f>
        <v/>
      </c>
      <c r="H307" s="63"/>
      <c r="I307" s="63"/>
      <c r="J307" t="str">
        <f>IF(Q307&gt;0,CONCATENATE("Bereits im Paket ",E307," enthalten"),IF(AND(D307="Nein",I307="X"),"Paket fälschlicherweise ausgewählt",IF(AND(H307="X",I307="X"),"Paket und Einzeln zeitgleich ausgewählt",IF(IFERROR(VLOOKUP(C307,Detaildaten!F297:U597,16,0),"")="","",VLOOKUP(C307,Detaildaten!F297:U597,16,0)))))</f>
        <v/>
      </c>
      <c r="N307">
        <f t="shared" si="29"/>
        <v>0</v>
      </c>
      <c r="O307" t="str">
        <f t="shared" si="28"/>
        <v/>
      </c>
      <c r="P307">
        <f t="shared" si="30"/>
        <v>0</v>
      </c>
      <c r="Q307">
        <f t="shared" si="31"/>
        <v>0</v>
      </c>
      <c r="R307" t="str">
        <f>IF(O307="","",COUNTIF($O307:$O$326,O307))</f>
        <v/>
      </c>
      <c r="S307">
        <f t="shared" si="32"/>
        <v>0</v>
      </c>
      <c r="T307">
        <f t="shared" si="33"/>
        <v>0</v>
      </c>
      <c r="U307" t="str">
        <f t="array" ref="U307">IFERROR(INDEX($O$18:$O$323,MATCH(1,COUNTIF($U$17:U306,$O$18:$O$323)+($O$18:$O612&lt;&gt;"")*1,0)),"")</f>
        <v/>
      </c>
      <c r="V307" t="str">
        <f t="shared" si="34"/>
        <v/>
      </c>
    </row>
    <row r="308" spans="2:22" x14ac:dyDescent="0.3">
      <c r="B308" t="str">
        <f>IF('Leistungsübersicht - WIP'!X296="","",'Leistungsübersicht - WIP'!X296)</f>
        <v/>
      </c>
      <c r="C308" t="str">
        <f>IF('Leistungsübersicht - WIP'!Y296="","",'Leistungsübersicht - WIP'!Y296)</f>
        <v/>
      </c>
      <c r="D308" t="str">
        <f>IF('Leistungsübersicht - WIP'!Z296="","",'Leistungsübersicht - WIP'!Z296)</f>
        <v/>
      </c>
      <c r="E308" t="str">
        <f>IF('Leistungsübersicht - WIP'!AA296="","",'Leistungsübersicht - WIP'!AA296)</f>
        <v/>
      </c>
      <c r="F308" s="52" t="str">
        <f>IFERROR(_xlfn.IFNA(VLOOKUP(Leistungsübersicht!C308,Detaildaten!$F$8:$I$308,4,0)/VLOOKUP(C308,Detaildaten!$F$8:$X$308,19,0)*VLOOKUP(C308,'Leistungsübersicht - WIP'!$Y$6:$AG$305,9,0)*Faktoren!$C$2*IF($D$9=Optionen!$N$4,Leistungsübersicht!$D$11/VLOOKUP(Leistungsübersicht!$D$10,Optionen!$W$3:$X$18,2,0),1),""),0)</f>
        <v/>
      </c>
      <c r="G308" s="52" t="str">
        <f>IFERROR(_xlfn.IFNA(VLOOKUP(Leistungsübersicht!C308,Detaildaten!$F$8:$I$308,4,0)/VLOOKUP(C308,Detaildaten!$F$8:$X$308,19,0)*VLOOKUP(C308,'Leistungsübersicht - WIP'!$Y$6:$AG$305,9,0)*VLOOKUP(IF(SUM($S$18:$S$323)=0,1,SUM($S$18:$S$323)),Faktoren!$B$8:$C$17,2,0)*IF($D$9=Optionen!$N$4,Leistungsübersicht!$D$11/VLOOKUP(Leistungsübersicht!$D$10,Optionen!$W$3:$X$18,2,0),1),""),0)</f>
        <v/>
      </c>
      <c r="H308" s="63"/>
      <c r="I308" s="63"/>
      <c r="J308" t="str">
        <f>IF(Q308&gt;0,CONCATENATE("Bereits im Paket ",E308," enthalten"),IF(AND(D308="Nein",I308="X"),"Paket fälschlicherweise ausgewählt",IF(AND(H308="X",I308="X"),"Paket und Einzeln zeitgleich ausgewählt",IF(IFERROR(VLOOKUP(C308,Detaildaten!F298:U598,16,0),"")="","",VLOOKUP(C308,Detaildaten!F298:U598,16,0)))))</f>
        <v/>
      </c>
      <c r="N308">
        <f t="shared" si="29"/>
        <v>0</v>
      </c>
      <c r="O308" t="str">
        <f t="shared" si="28"/>
        <v/>
      </c>
      <c r="P308">
        <f t="shared" si="30"/>
        <v>0</v>
      </c>
      <c r="Q308">
        <f t="shared" si="31"/>
        <v>0</v>
      </c>
      <c r="R308" t="str">
        <f>IF(O308="","",COUNTIF($O308:$O$326,O308))</f>
        <v/>
      </c>
      <c r="S308">
        <f t="shared" si="32"/>
        <v>0</v>
      </c>
      <c r="T308">
        <f t="shared" si="33"/>
        <v>0</v>
      </c>
      <c r="U308" t="str">
        <f t="array" ref="U308">IFERROR(INDEX($O$18:$O$323,MATCH(1,COUNTIF($U$17:U307,$O$18:$O$323)+($O$18:$O613&lt;&gt;"")*1,0)),"")</f>
        <v/>
      </c>
      <c r="V308" t="str">
        <f t="shared" si="34"/>
        <v/>
      </c>
    </row>
    <row r="309" spans="2:22" x14ac:dyDescent="0.3">
      <c r="B309" t="str">
        <f>IF('Leistungsübersicht - WIP'!X297="","",'Leistungsübersicht - WIP'!X297)</f>
        <v/>
      </c>
      <c r="C309" t="str">
        <f>IF('Leistungsübersicht - WIP'!Y297="","",'Leistungsübersicht - WIP'!Y297)</f>
        <v/>
      </c>
      <c r="D309" t="str">
        <f>IF('Leistungsübersicht - WIP'!Z297="","",'Leistungsübersicht - WIP'!Z297)</f>
        <v/>
      </c>
      <c r="E309" t="str">
        <f>IF('Leistungsübersicht - WIP'!AA297="","",'Leistungsübersicht - WIP'!AA297)</f>
        <v/>
      </c>
      <c r="F309" s="52" t="str">
        <f>IFERROR(_xlfn.IFNA(VLOOKUP(Leistungsübersicht!C309,Detaildaten!$F$8:$I$308,4,0)/VLOOKUP(C309,Detaildaten!$F$8:$X$308,19,0)*VLOOKUP(C309,'Leistungsübersicht - WIP'!$Y$6:$AG$305,9,0)*Faktoren!$C$2*IF($D$9=Optionen!$N$4,Leistungsübersicht!$D$11/VLOOKUP(Leistungsübersicht!$D$10,Optionen!$W$3:$X$18,2,0),1),""),0)</f>
        <v/>
      </c>
      <c r="G309" s="52" t="str">
        <f>IFERROR(_xlfn.IFNA(VLOOKUP(Leistungsübersicht!C309,Detaildaten!$F$8:$I$308,4,0)/VLOOKUP(C309,Detaildaten!$F$8:$X$308,19,0)*VLOOKUP(C309,'Leistungsübersicht - WIP'!$Y$6:$AG$305,9,0)*VLOOKUP(IF(SUM($S$18:$S$323)=0,1,SUM($S$18:$S$323)),Faktoren!$B$8:$C$17,2,0)*IF($D$9=Optionen!$N$4,Leistungsübersicht!$D$11/VLOOKUP(Leistungsübersicht!$D$10,Optionen!$W$3:$X$18,2,0),1),""),0)</f>
        <v/>
      </c>
      <c r="H309" s="63"/>
      <c r="I309" s="63"/>
      <c r="J309" t="str">
        <f>IF(Q309&gt;0,CONCATENATE("Bereits im Paket ",E309," enthalten"),IF(AND(D309="Nein",I309="X"),"Paket fälschlicherweise ausgewählt",IF(AND(H309="X",I309="X"),"Paket und Einzeln zeitgleich ausgewählt",IF(IFERROR(VLOOKUP(C309,Detaildaten!F299:U599,16,0),"")="","",VLOOKUP(C309,Detaildaten!F299:U599,16,0)))))</f>
        <v/>
      </c>
      <c r="N309">
        <f t="shared" si="29"/>
        <v>0</v>
      </c>
      <c r="O309" t="str">
        <f t="shared" si="28"/>
        <v/>
      </c>
      <c r="P309">
        <f t="shared" si="30"/>
        <v>0</v>
      </c>
      <c r="Q309">
        <f t="shared" si="31"/>
        <v>0</v>
      </c>
      <c r="R309" t="str">
        <f>IF(O309="","",COUNTIF($O309:$O$326,O309))</f>
        <v/>
      </c>
      <c r="S309">
        <f t="shared" si="32"/>
        <v>0</v>
      </c>
      <c r="T309">
        <f t="shared" si="33"/>
        <v>0</v>
      </c>
      <c r="U309" t="str">
        <f t="array" ref="U309">IFERROR(INDEX($O$18:$O$323,MATCH(1,COUNTIF($U$17:U308,$O$18:$O$323)+($O$18:$O614&lt;&gt;"")*1,0)),"")</f>
        <v/>
      </c>
      <c r="V309" t="str">
        <f t="shared" si="34"/>
        <v/>
      </c>
    </row>
    <row r="310" spans="2:22" x14ac:dyDescent="0.3">
      <c r="B310" t="str">
        <f>IF('Leistungsübersicht - WIP'!X298="","",'Leistungsübersicht - WIP'!X298)</f>
        <v/>
      </c>
      <c r="C310" t="str">
        <f>IF('Leistungsübersicht - WIP'!Y298="","",'Leistungsübersicht - WIP'!Y298)</f>
        <v/>
      </c>
      <c r="D310" t="str">
        <f>IF('Leistungsübersicht - WIP'!Z298="","",'Leistungsübersicht - WIP'!Z298)</f>
        <v/>
      </c>
      <c r="E310" t="str">
        <f>IF('Leistungsübersicht - WIP'!AA298="","",'Leistungsübersicht - WIP'!AA298)</f>
        <v/>
      </c>
      <c r="F310" s="52" t="str">
        <f>IFERROR(_xlfn.IFNA(VLOOKUP(Leistungsübersicht!C310,Detaildaten!$F$8:$I$308,4,0)/VLOOKUP(C310,Detaildaten!$F$8:$X$308,19,0)*VLOOKUP(C310,'Leistungsübersicht - WIP'!$Y$6:$AG$305,9,0)*Faktoren!$C$2*IF($D$9=Optionen!$N$4,Leistungsübersicht!$D$11/VLOOKUP(Leistungsübersicht!$D$10,Optionen!$W$3:$X$18,2,0),1),""),0)</f>
        <v/>
      </c>
      <c r="G310" s="52" t="str">
        <f>IFERROR(_xlfn.IFNA(VLOOKUP(Leistungsübersicht!C310,Detaildaten!$F$8:$I$308,4,0)/VLOOKUP(C310,Detaildaten!$F$8:$X$308,19,0)*VLOOKUP(C310,'Leistungsübersicht - WIP'!$Y$6:$AG$305,9,0)*VLOOKUP(IF(SUM($S$18:$S$323)=0,1,SUM($S$18:$S$323)),Faktoren!$B$8:$C$17,2,0)*IF($D$9=Optionen!$N$4,Leistungsübersicht!$D$11/VLOOKUP(Leistungsübersicht!$D$10,Optionen!$W$3:$X$18,2,0),1),""),0)</f>
        <v/>
      </c>
      <c r="H310" s="63"/>
      <c r="I310" s="63"/>
      <c r="J310" t="str">
        <f>IF(Q310&gt;0,CONCATENATE("Bereits im Paket ",E310," enthalten"),IF(AND(D310="Nein",I310="X"),"Paket fälschlicherweise ausgewählt",IF(AND(H310="X",I310="X"),"Paket und Einzeln zeitgleich ausgewählt",IF(IFERROR(VLOOKUP(C310,Detaildaten!F300:U600,16,0),"")="","",VLOOKUP(C310,Detaildaten!F300:U600,16,0)))))</f>
        <v/>
      </c>
      <c r="N310">
        <f t="shared" si="29"/>
        <v>0</v>
      </c>
      <c r="O310" t="str">
        <f t="shared" si="28"/>
        <v/>
      </c>
      <c r="P310">
        <f t="shared" si="30"/>
        <v>0</v>
      </c>
      <c r="Q310">
        <f t="shared" si="31"/>
        <v>0</v>
      </c>
      <c r="R310" t="str">
        <f>IF(O310="","",COUNTIF($O310:$O$326,O310))</f>
        <v/>
      </c>
      <c r="S310">
        <f t="shared" si="32"/>
        <v>0</v>
      </c>
      <c r="T310">
        <f t="shared" si="33"/>
        <v>0</v>
      </c>
      <c r="U310" t="str">
        <f t="array" ref="U310">IFERROR(INDEX($O$18:$O$323,MATCH(1,COUNTIF($U$17:U309,$O$18:$O$323)+($O$18:$O615&lt;&gt;"")*1,0)),"")</f>
        <v/>
      </c>
      <c r="V310" t="str">
        <f t="shared" si="34"/>
        <v/>
      </c>
    </row>
    <row r="311" spans="2:22" x14ac:dyDescent="0.3">
      <c r="B311" t="str">
        <f>IF('Leistungsübersicht - WIP'!X299="","",'Leistungsübersicht - WIP'!X299)</f>
        <v/>
      </c>
      <c r="C311" t="str">
        <f>IF('Leistungsübersicht - WIP'!Y299="","",'Leistungsübersicht - WIP'!Y299)</f>
        <v/>
      </c>
      <c r="D311" t="str">
        <f>IF('Leistungsübersicht - WIP'!Z299="","",'Leistungsübersicht - WIP'!Z299)</f>
        <v/>
      </c>
      <c r="E311" t="str">
        <f>IF('Leistungsübersicht - WIP'!AA299="","",'Leistungsübersicht - WIP'!AA299)</f>
        <v/>
      </c>
      <c r="F311" s="52" t="str">
        <f>IFERROR(_xlfn.IFNA(VLOOKUP(Leistungsübersicht!C311,Detaildaten!$F$8:$I$308,4,0)/VLOOKUP(C311,Detaildaten!$F$8:$X$308,19,0)*VLOOKUP(C311,'Leistungsübersicht - WIP'!$Y$6:$AG$305,9,0)*Faktoren!$C$2*IF($D$9=Optionen!$N$4,Leistungsübersicht!$D$11/VLOOKUP(Leistungsübersicht!$D$10,Optionen!$W$3:$X$18,2,0),1),""),0)</f>
        <v/>
      </c>
      <c r="G311" s="52" t="str">
        <f>IFERROR(_xlfn.IFNA(VLOOKUP(Leistungsübersicht!C311,Detaildaten!$F$8:$I$308,4,0)/VLOOKUP(C311,Detaildaten!$F$8:$X$308,19,0)*VLOOKUP(C311,'Leistungsübersicht - WIP'!$Y$6:$AG$305,9,0)*VLOOKUP(IF(SUM($S$18:$S$323)=0,1,SUM($S$18:$S$323)),Faktoren!$B$8:$C$17,2,0)*IF($D$9=Optionen!$N$4,Leistungsübersicht!$D$11/VLOOKUP(Leistungsübersicht!$D$10,Optionen!$W$3:$X$18,2,0),1),""),0)</f>
        <v/>
      </c>
      <c r="H311" s="63"/>
      <c r="I311" s="63"/>
      <c r="J311" t="str">
        <f>IF(Q311&gt;0,CONCATENATE("Bereits im Paket ",E311," enthalten"),IF(AND(D311="Nein",I311="X"),"Paket fälschlicherweise ausgewählt",IF(AND(H311="X",I311="X"),"Paket und Einzeln zeitgleich ausgewählt",IF(IFERROR(VLOOKUP(C311,Detaildaten!F301:U601,16,0),"")="","",VLOOKUP(C311,Detaildaten!F301:U601,16,0)))))</f>
        <v/>
      </c>
      <c r="N311">
        <f t="shared" si="29"/>
        <v>0</v>
      </c>
      <c r="O311" t="str">
        <f t="shared" si="28"/>
        <v/>
      </c>
      <c r="P311">
        <f t="shared" si="30"/>
        <v>0</v>
      </c>
      <c r="Q311">
        <f t="shared" si="31"/>
        <v>0</v>
      </c>
      <c r="R311" t="str">
        <f>IF(O311="","",COUNTIF($O311:$O$326,O311))</f>
        <v/>
      </c>
      <c r="S311">
        <f t="shared" si="32"/>
        <v>0</v>
      </c>
      <c r="T311">
        <f t="shared" si="33"/>
        <v>0</v>
      </c>
      <c r="U311" t="str">
        <f t="array" ref="U311">IFERROR(INDEX($O$18:$O$323,MATCH(1,COUNTIF($U$17:U310,$O$18:$O$323)+($O$18:$O616&lt;&gt;"")*1,0)),"")</f>
        <v/>
      </c>
      <c r="V311" t="str">
        <f t="shared" si="34"/>
        <v/>
      </c>
    </row>
    <row r="312" spans="2:22" x14ac:dyDescent="0.3">
      <c r="B312" t="str">
        <f>IF('Leistungsübersicht - WIP'!X300="","",'Leistungsübersicht - WIP'!X300)</f>
        <v/>
      </c>
      <c r="C312" t="str">
        <f>IF('Leistungsübersicht - WIP'!Y300="","",'Leistungsübersicht - WIP'!Y300)</f>
        <v/>
      </c>
      <c r="D312" t="str">
        <f>IF('Leistungsübersicht - WIP'!Z300="","",'Leistungsübersicht - WIP'!Z300)</f>
        <v/>
      </c>
      <c r="E312" t="str">
        <f>IF('Leistungsübersicht - WIP'!AA300="","",'Leistungsübersicht - WIP'!AA300)</f>
        <v/>
      </c>
      <c r="F312" s="52" t="str">
        <f>IFERROR(_xlfn.IFNA(VLOOKUP(Leistungsübersicht!C312,Detaildaten!$F$8:$I$308,4,0)/VLOOKUP(C312,Detaildaten!$F$8:$X$308,19,0)*VLOOKUP(C312,'Leistungsübersicht - WIP'!$Y$6:$AG$305,9,0)*Faktoren!$C$2*IF($D$9=Optionen!$N$4,Leistungsübersicht!$D$11/VLOOKUP(Leistungsübersicht!$D$10,Optionen!$W$3:$X$18,2,0),1),""),0)</f>
        <v/>
      </c>
      <c r="G312" s="52" t="str">
        <f>IFERROR(_xlfn.IFNA(VLOOKUP(Leistungsübersicht!C312,Detaildaten!$F$8:$I$308,4,0)/VLOOKUP(C312,Detaildaten!$F$8:$X$308,19,0)*VLOOKUP(C312,'Leistungsübersicht - WIP'!$Y$6:$AG$305,9,0)*VLOOKUP(IF(SUM($S$18:$S$323)=0,1,SUM($S$18:$S$323)),Faktoren!$B$8:$C$17,2,0)*IF($D$9=Optionen!$N$4,Leistungsübersicht!$D$11/VLOOKUP(Leistungsübersicht!$D$10,Optionen!$W$3:$X$18,2,0),1),""),0)</f>
        <v/>
      </c>
      <c r="H312" s="63"/>
      <c r="I312" s="63"/>
      <c r="J312" t="str">
        <f>IF(Q312&gt;0,CONCATENATE("Bereits im Paket ",E312," enthalten"),IF(AND(D312="Nein",I312="X"),"Paket fälschlicherweise ausgewählt",IF(AND(H312="X",I312="X"),"Paket und Einzeln zeitgleich ausgewählt",IF(IFERROR(VLOOKUP(C312,Detaildaten!F302:U602,16,0),"")="","",VLOOKUP(C312,Detaildaten!F302:U602,16,0)))))</f>
        <v/>
      </c>
      <c r="N312">
        <f t="shared" si="29"/>
        <v>0</v>
      </c>
      <c r="O312" t="str">
        <f t="shared" si="28"/>
        <v/>
      </c>
      <c r="P312">
        <f t="shared" si="30"/>
        <v>0</v>
      </c>
      <c r="Q312">
        <f t="shared" si="31"/>
        <v>0</v>
      </c>
      <c r="R312" t="str">
        <f>IF(O312="","",COUNTIF($O312:$O$326,O312))</f>
        <v/>
      </c>
      <c r="S312">
        <f t="shared" si="32"/>
        <v>0</v>
      </c>
      <c r="T312">
        <f t="shared" si="33"/>
        <v>0</v>
      </c>
      <c r="U312" t="str">
        <f t="array" ref="U312">IFERROR(INDEX($O$18:$O$323,MATCH(1,COUNTIF($U$17:U311,$O$18:$O$323)+($O$18:$O617&lt;&gt;"")*1,0)),"")</f>
        <v/>
      </c>
      <c r="V312" t="str">
        <f t="shared" si="34"/>
        <v/>
      </c>
    </row>
    <row r="313" spans="2:22" x14ac:dyDescent="0.3">
      <c r="B313" t="str">
        <f>IF('Leistungsübersicht - WIP'!X301="","",'Leistungsübersicht - WIP'!X301)</f>
        <v/>
      </c>
      <c r="C313" t="str">
        <f>IF('Leistungsübersicht - WIP'!Y301="","",'Leistungsübersicht - WIP'!Y301)</f>
        <v/>
      </c>
      <c r="D313" t="str">
        <f>IF('Leistungsübersicht - WIP'!Z301="","",'Leistungsübersicht - WIP'!Z301)</f>
        <v/>
      </c>
      <c r="E313" t="str">
        <f>IF('Leistungsübersicht - WIP'!AA301="","",'Leistungsübersicht - WIP'!AA301)</f>
        <v/>
      </c>
      <c r="F313" s="52" t="str">
        <f>IFERROR(_xlfn.IFNA(VLOOKUP(Leistungsübersicht!C313,Detaildaten!$F$8:$I$308,4,0)/VLOOKUP(C313,Detaildaten!$F$8:$X$308,19,0)*VLOOKUP(C313,'Leistungsübersicht - WIP'!$Y$6:$AG$305,9,0)*Faktoren!$C$2*IF($D$9=Optionen!$N$4,Leistungsübersicht!$D$11/VLOOKUP(Leistungsübersicht!$D$10,Optionen!$W$3:$X$18,2,0),1),""),0)</f>
        <v/>
      </c>
      <c r="G313" s="52" t="str">
        <f>IFERROR(_xlfn.IFNA(VLOOKUP(Leistungsübersicht!C313,Detaildaten!$F$8:$I$308,4,0)/VLOOKUP(C313,Detaildaten!$F$8:$X$308,19,0)*VLOOKUP(C313,'Leistungsübersicht - WIP'!$Y$6:$AG$305,9,0)*VLOOKUP(IF(SUM($S$18:$S$323)=0,1,SUM($S$18:$S$323)),Faktoren!$B$8:$C$17,2,0)*IF($D$9=Optionen!$N$4,Leistungsübersicht!$D$11/VLOOKUP(Leistungsübersicht!$D$10,Optionen!$W$3:$X$18,2,0),1),""),0)</f>
        <v/>
      </c>
      <c r="H313" s="63"/>
      <c r="I313" s="63"/>
      <c r="J313" t="str">
        <f>IF(Q313&gt;0,CONCATENATE("Bereits im Paket ",E313," enthalten"),IF(AND(D313="Nein",I313="X"),"Paket fälschlicherweise ausgewählt",IF(AND(H313="X",I313="X"),"Paket und Einzeln zeitgleich ausgewählt",IF(IFERROR(VLOOKUP(C313,Detaildaten!F303:U603,16,0),"")="","",VLOOKUP(C313,Detaildaten!F303:U603,16,0)))))</f>
        <v/>
      </c>
      <c r="N313">
        <f t="shared" si="29"/>
        <v>0</v>
      </c>
      <c r="O313" t="str">
        <f t="shared" si="28"/>
        <v/>
      </c>
      <c r="P313">
        <f t="shared" si="30"/>
        <v>0</v>
      </c>
      <c r="Q313">
        <f t="shared" si="31"/>
        <v>0</v>
      </c>
      <c r="R313" t="str">
        <f>IF(O313="","",COUNTIF($O313:$O$326,O313))</f>
        <v/>
      </c>
      <c r="S313">
        <f t="shared" si="32"/>
        <v>0</v>
      </c>
      <c r="T313">
        <f t="shared" si="33"/>
        <v>0</v>
      </c>
      <c r="U313" t="str">
        <f t="array" ref="U313">IFERROR(INDEX($O$18:$O$323,MATCH(1,COUNTIF($U$17:U312,$O$18:$O$323)+($O$18:$O618&lt;&gt;"")*1,0)),"")</f>
        <v/>
      </c>
      <c r="V313" t="str">
        <f t="shared" si="34"/>
        <v/>
      </c>
    </row>
    <row r="314" spans="2:22" x14ac:dyDescent="0.3">
      <c r="B314" t="str">
        <f>IF('Leistungsübersicht - WIP'!X302="","",'Leistungsübersicht - WIP'!X302)</f>
        <v/>
      </c>
      <c r="C314" t="str">
        <f>IF('Leistungsübersicht - WIP'!Y302="","",'Leistungsübersicht - WIP'!Y302)</f>
        <v/>
      </c>
      <c r="D314" t="str">
        <f>IF('Leistungsübersicht - WIP'!Z302="","",'Leistungsübersicht - WIP'!Z302)</f>
        <v/>
      </c>
      <c r="E314" t="str">
        <f>IF('Leistungsübersicht - WIP'!AA302="","",'Leistungsübersicht - WIP'!AA302)</f>
        <v/>
      </c>
      <c r="F314" s="52" t="str">
        <f>IFERROR(_xlfn.IFNA(VLOOKUP(Leistungsübersicht!C314,Detaildaten!$F$8:$I$308,4,0)/VLOOKUP(C314,Detaildaten!$F$8:$X$308,19,0)*VLOOKUP(C314,'Leistungsübersicht - WIP'!$Y$6:$AG$305,9,0)*Faktoren!$C$2*IF($D$9=Optionen!$N$4,Leistungsübersicht!$D$11/VLOOKUP(Leistungsübersicht!$D$10,Optionen!$W$3:$X$18,2,0),1),""),0)</f>
        <v/>
      </c>
      <c r="G314" s="52" t="str">
        <f>IFERROR(_xlfn.IFNA(VLOOKUP(Leistungsübersicht!C314,Detaildaten!$F$8:$I$308,4,0)/VLOOKUP(C314,Detaildaten!$F$8:$X$308,19,0)*VLOOKUP(C314,'Leistungsübersicht - WIP'!$Y$6:$AG$305,9,0)*VLOOKUP(IF(SUM($S$18:$S$323)=0,1,SUM($S$18:$S$323)),Faktoren!$B$8:$C$17,2,0)*IF($D$9=Optionen!$N$4,Leistungsübersicht!$D$11/VLOOKUP(Leistungsübersicht!$D$10,Optionen!$W$3:$X$18,2,0),1),""),0)</f>
        <v/>
      </c>
      <c r="H314" s="63"/>
      <c r="I314" s="63"/>
      <c r="J314" t="str">
        <f>IF(Q314&gt;0,CONCATENATE("Bereits im Paket ",E314," enthalten"),IF(AND(D314="Nein",I314="X"),"Paket fälschlicherweise ausgewählt",IF(AND(H314="X",I314="X"),"Paket und Einzeln zeitgleich ausgewählt",IF(IFERROR(VLOOKUP(C314,Detaildaten!F304:U604,16,0),"")="","",VLOOKUP(C314,Detaildaten!F304:U604,16,0)))))</f>
        <v/>
      </c>
      <c r="N314">
        <f t="shared" si="29"/>
        <v>0</v>
      </c>
      <c r="O314" t="str">
        <f t="shared" si="28"/>
        <v/>
      </c>
      <c r="P314">
        <f t="shared" si="30"/>
        <v>0</v>
      </c>
      <c r="Q314">
        <f t="shared" si="31"/>
        <v>0</v>
      </c>
      <c r="R314" t="str">
        <f>IF(O314="","",COUNTIF($O314:$O$326,O314))</f>
        <v/>
      </c>
      <c r="S314">
        <f t="shared" si="32"/>
        <v>0</v>
      </c>
      <c r="T314">
        <f t="shared" si="33"/>
        <v>0</v>
      </c>
      <c r="U314" t="str">
        <f t="array" ref="U314">IFERROR(INDEX($O$18:$O$323,MATCH(1,COUNTIF($U$17:U313,$O$18:$O$323)+($O$18:$O619&lt;&gt;"")*1,0)),"")</f>
        <v/>
      </c>
      <c r="V314" t="str">
        <f t="shared" si="34"/>
        <v/>
      </c>
    </row>
    <row r="315" spans="2:22" x14ac:dyDescent="0.3">
      <c r="B315" t="str">
        <f>IF('Leistungsübersicht - WIP'!X303="","",'Leistungsübersicht - WIP'!X303)</f>
        <v/>
      </c>
      <c r="C315" t="str">
        <f>IF('Leistungsübersicht - WIP'!Y303="","",'Leistungsübersicht - WIP'!Y303)</f>
        <v/>
      </c>
      <c r="D315" t="str">
        <f>IF('Leistungsübersicht - WIP'!Z303="","",'Leistungsübersicht - WIP'!Z303)</f>
        <v/>
      </c>
      <c r="E315" t="str">
        <f>IF('Leistungsübersicht - WIP'!AA303="","",'Leistungsübersicht - WIP'!AA303)</f>
        <v/>
      </c>
      <c r="F315" s="52" t="str">
        <f>IFERROR(_xlfn.IFNA(VLOOKUP(Leistungsübersicht!C315,Detaildaten!$F$8:$I$308,4,0)/VLOOKUP(C315,Detaildaten!$F$8:$X$308,19,0)*VLOOKUP(C315,'Leistungsübersicht - WIP'!$Y$6:$AG$305,9,0)*Faktoren!$C$2*IF($D$9=Optionen!$N$4,Leistungsübersicht!$D$11/VLOOKUP(Leistungsübersicht!$D$10,Optionen!$W$3:$X$18,2,0),1),""),0)</f>
        <v/>
      </c>
      <c r="G315" s="52" t="str">
        <f>IFERROR(_xlfn.IFNA(VLOOKUP(Leistungsübersicht!C315,Detaildaten!$F$8:$I$308,4,0)/VLOOKUP(C315,Detaildaten!$F$8:$X$308,19,0)*VLOOKUP(C315,'Leistungsübersicht - WIP'!$Y$6:$AG$305,9,0)*VLOOKUP(IF(SUM($S$18:$S$323)=0,1,SUM($S$18:$S$323)),Faktoren!$B$8:$C$17,2,0)*IF($D$9=Optionen!$N$4,Leistungsübersicht!$D$11/VLOOKUP(Leistungsübersicht!$D$10,Optionen!$W$3:$X$18,2,0),1),""),0)</f>
        <v/>
      </c>
      <c r="H315" s="63"/>
      <c r="I315" s="63"/>
      <c r="J315" t="str">
        <f>IF(Q315&gt;0,CONCATENATE("Bereits im Paket ",E315," enthalten"),IF(AND(D315="Nein",I315="X"),"Paket fälschlicherweise ausgewählt",IF(AND(H315="X",I315="X"),"Paket und Einzeln zeitgleich ausgewählt",IF(IFERROR(VLOOKUP(C315,Detaildaten!F305:U605,16,0),"")="","",VLOOKUP(C315,Detaildaten!F305:U605,16,0)))))</f>
        <v/>
      </c>
      <c r="N315">
        <f t="shared" si="29"/>
        <v>0</v>
      </c>
      <c r="O315" t="str">
        <f t="shared" si="28"/>
        <v/>
      </c>
      <c r="P315">
        <f t="shared" si="30"/>
        <v>0</v>
      </c>
      <c r="Q315">
        <f t="shared" si="31"/>
        <v>0</v>
      </c>
      <c r="R315" t="str">
        <f>IF(O315="","",COUNTIF($O315:$O$326,O315))</f>
        <v/>
      </c>
      <c r="S315">
        <f t="shared" si="32"/>
        <v>0</v>
      </c>
      <c r="T315">
        <f t="shared" si="33"/>
        <v>0</v>
      </c>
      <c r="U315" t="str">
        <f t="array" ref="U315">IFERROR(INDEX($O$18:$O$323,MATCH(1,COUNTIF($U$17:U314,$O$18:$O$323)+($O$18:$O620&lt;&gt;"")*1,0)),"")</f>
        <v/>
      </c>
      <c r="V315" t="str">
        <f t="shared" si="34"/>
        <v/>
      </c>
    </row>
    <row r="316" spans="2:22" x14ac:dyDescent="0.3">
      <c r="B316" t="str">
        <f>IF('Leistungsübersicht - WIP'!X304="","",'Leistungsübersicht - WIP'!X304)</f>
        <v/>
      </c>
      <c r="C316" t="str">
        <f>IF('Leistungsübersicht - WIP'!Y304="","",'Leistungsübersicht - WIP'!Y304)</f>
        <v/>
      </c>
      <c r="D316" t="str">
        <f>IF('Leistungsübersicht - WIP'!Z304="","",'Leistungsübersicht - WIP'!Z304)</f>
        <v/>
      </c>
      <c r="E316" t="str">
        <f>IF('Leistungsübersicht - WIP'!AA304="","",'Leistungsübersicht - WIP'!AA304)</f>
        <v/>
      </c>
      <c r="F316" s="52" t="str">
        <f>IFERROR(_xlfn.IFNA(VLOOKUP(Leistungsübersicht!C316,Detaildaten!$F$8:$I$308,4,0)/VLOOKUP(C316,Detaildaten!$F$8:$X$308,19,0)*VLOOKUP(C316,'Leistungsübersicht - WIP'!$Y$6:$AG$305,9,0)*Faktoren!$C$2*IF($D$9=Optionen!$N$4,Leistungsübersicht!$D$11/VLOOKUP(Leistungsübersicht!$D$10,Optionen!$W$3:$X$18,2,0),1),""),0)</f>
        <v/>
      </c>
      <c r="G316" s="52" t="str">
        <f>IFERROR(_xlfn.IFNA(VLOOKUP(Leistungsübersicht!C316,Detaildaten!$F$8:$I$308,4,0)/VLOOKUP(C316,Detaildaten!$F$8:$X$308,19,0)*VLOOKUP(C316,'Leistungsübersicht - WIP'!$Y$6:$AG$305,9,0)*VLOOKUP(IF(SUM($S$18:$S$323)=0,1,SUM($S$18:$S$323)),Faktoren!$B$8:$C$17,2,0)*IF($D$9=Optionen!$N$4,Leistungsübersicht!$D$11/VLOOKUP(Leistungsübersicht!$D$10,Optionen!$W$3:$X$18,2,0),1),""),0)</f>
        <v/>
      </c>
      <c r="H316" s="63"/>
      <c r="I316" s="63"/>
      <c r="J316" t="str">
        <f>IF(Q316&gt;0,CONCATENATE("Bereits im Paket ",E316," enthalten"),IF(AND(D316="Nein",I316="X"),"Paket fälschlicherweise ausgewählt",IF(AND(H316="X",I316="X"),"Paket und Einzeln zeitgleich ausgewählt",IF(IFERROR(VLOOKUP(C316,Detaildaten!F306:U606,16,0),"")="","",VLOOKUP(C316,Detaildaten!F306:U606,16,0)))))</f>
        <v/>
      </c>
      <c r="N316">
        <f t="shared" si="29"/>
        <v>0</v>
      </c>
      <c r="O316" t="str">
        <f t="shared" si="28"/>
        <v/>
      </c>
      <c r="P316">
        <f t="shared" si="30"/>
        <v>0</v>
      </c>
      <c r="Q316">
        <f t="shared" si="31"/>
        <v>0</v>
      </c>
      <c r="R316" t="str">
        <f>IF(O316="","",COUNTIF($O316:$O$326,O316))</f>
        <v/>
      </c>
      <c r="S316">
        <f t="shared" si="32"/>
        <v>0</v>
      </c>
      <c r="T316">
        <f t="shared" si="33"/>
        <v>0</v>
      </c>
      <c r="U316" t="str">
        <f t="array" ref="U316">IFERROR(INDEX($O$18:$O$323,MATCH(1,COUNTIF($U$17:U315,$O$18:$O$323)+($O$18:$O621&lt;&gt;"")*1,0)),"")</f>
        <v/>
      </c>
      <c r="V316" t="str">
        <f t="shared" si="34"/>
        <v/>
      </c>
    </row>
    <row r="317" spans="2:22" x14ac:dyDescent="0.3">
      <c r="B317" t="str">
        <f>IF('Leistungsübersicht - WIP'!X305="","",'Leistungsübersicht - WIP'!X305)</f>
        <v/>
      </c>
      <c r="C317" t="str">
        <f>IF('Leistungsübersicht - WIP'!Y305="","",'Leistungsübersicht - WIP'!Y305)</f>
        <v/>
      </c>
      <c r="D317" t="str">
        <f>IF('Leistungsübersicht - WIP'!Z305="","",'Leistungsübersicht - WIP'!Z305)</f>
        <v/>
      </c>
      <c r="E317" t="str">
        <f>IF('Leistungsübersicht - WIP'!AA305="","",'Leistungsübersicht - WIP'!AA305)</f>
        <v/>
      </c>
      <c r="F317" s="52" t="str">
        <f>IFERROR(_xlfn.IFNA(VLOOKUP(Leistungsübersicht!C317,Detaildaten!$F$8:$I$308,4,0)/VLOOKUP(C317,Detaildaten!$F$8:$X$308,19,0)*VLOOKUP(C317,'Leistungsübersicht - WIP'!$Y$6:$AG$305,9,0)*Faktoren!$C$2*IF($D$9=Optionen!$N$4,Leistungsübersicht!$D$11/VLOOKUP(Leistungsübersicht!$D$10,Optionen!$W$3:$X$18,2,0),1),""),0)</f>
        <v/>
      </c>
      <c r="G317" s="52" t="str">
        <f>IFERROR(_xlfn.IFNA(VLOOKUP(Leistungsübersicht!C317,Detaildaten!$F$8:$I$308,4,0)/VLOOKUP(C317,Detaildaten!$F$8:$X$308,19,0)*VLOOKUP(C317,'Leistungsübersicht - WIP'!$Y$6:$AG$305,9,0)*VLOOKUP(IF(SUM($S$18:$S$323)=0,1,SUM($S$18:$S$323)),Faktoren!$B$8:$C$17,2,0)*IF($D$9=Optionen!$N$4,Leistungsübersicht!$D$11/VLOOKUP(Leistungsübersicht!$D$10,Optionen!$W$3:$X$18,2,0),1),""),0)</f>
        <v/>
      </c>
      <c r="H317" s="63"/>
      <c r="I317" s="63"/>
      <c r="J317" t="str">
        <f>IF(Q317&gt;0,CONCATENATE("Bereits im Paket ",E317," enthalten"),IF(AND(D317="Nein",I317="X"),"Paket fälschlicherweise ausgewählt",IF(AND(H317="X",I317="X"),"Paket und Einzeln zeitgleich ausgewählt",IF(IFERROR(VLOOKUP(C317,Detaildaten!F307:U607,16,0),"")="","",VLOOKUP(C317,Detaildaten!F307:U607,16,0)))))</f>
        <v/>
      </c>
      <c r="N317">
        <f t="shared" si="29"/>
        <v>0</v>
      </c>
      <c r="O317" t="str">
        <f t="shared" si="28"/>
        <v/>
      </c>
      <c r="P317">
        <f t="shared" si="30"/>
        <v>0</v>
      </c>
      <c r="Q317">
        <f t="shared" si="31"/>
        <v>0</v>
      </c>
      <c r="R317" t="str">
        <f>IF(O317="","",COUNTIF($O317:$O$326,O317))</f>
        <v/>
      </c>
      <c r="S317">
        <f t="shared" si="32"/>
        <v>0</v>
      </c>
      <c r="T317">
        <f t="shared" si="33"/>
        <v>0</v>
      </c>
      <c r="U317" t="str">
        <f t="array" ref="U317">IFERROR(INDEX($O$18:$O$323,MATCH(1,COUNTIF($U$17:U316,$O$18:$O$323)+($O$18:$O622&lt;&gt;"")*1,0)),"")</f>
        <v/>
      </c>
      <c r="V317" t="str">
        <f t="shared" si="34"/>
        <v/>
      </c>
    </row>
    <row r="318" spans="2:22" x14ac:dyDescent="0.3">
      <c r="B318" t="str">
        <f>IF('Leistungsübersicht - WIP'!X306="","",'Leistungsübersicht - WIP'!X306)</f>
        <v/>
      </c>
      <c r="C318" t="str">
        <f>IF('Leistungsübersicht - WIP'!Y306="","",'Leistungsübersicht - WIP'!Y306)</f>
        <v/>
      </c>
      <c r="D318" t="str">
        <f>IF('Leistungsübersicht - WIP'!Z306="","",'Leistungsübersicht - WIP'!Z306)</f>
        <v/>
      </c>
      <c r="E318" t="str">
        <f>IF('Leistungsübersicht - WIP'!AA306="","",'Leistungsübersicht - WIP'!AA306)</f>
        <v/>
      </c>
      <c r="F318" s="52" t="str">
        <f>IFERROR(_xlfn.IFNA(VLOOKUP(Leistungsübersicht!C318,Detaildaten!$F$8:$I$308,4,0)/VLOOKUP(C318,Detaildaten!$F$8:$X$308,19,0)*VLOOKUP(C318,'Leistungsübersicht - WIP'!$Y$6:$AG$305,9,0)*Faktoren!$C$2*IF($D$9=Optionen!$N$4,Leistungsübersicht!$D$11/VLOOKUP(Leistungsübersicht!$D$10,Optionen!$W$3:$X$18,2,0),1),""),0)</f>
        <v/>
      </c>
      <c r="G318" s="52" t="str">
        <f>IFERROR(_xlfn.IFNA(VLOOKUP(Leistungsübersicht!C318,Detaildaten!$F$8:$I$308,4,0)/VLOOKUP(C318,Detaildaten!$F$8:$X$308,19,0)*VLOOKUP(C318,'Leistungsübersicht - WIP'!$Y$6:$AG$305,9,0)*VLOOKUP(IF(SUM($S$18:$S$323)=0,1,SUM($S$18:$S$323)),Faktoren!$B$8:$C$17,2,0)*IF($D$9=Optionen!$N$4,Leistungsübersicht!$D$11/VLOOKUP(Leistungsübersicht!$D$10,Optionen!$W$3:$X$18,2,0),1),""),0)</f>
        <v/>
      </c>
      <c r="H318" s="63"/>
      <c r="I318" s="63"/>
      <c r="J318" t="str">
        <f>IF(Q318&gt;0,CONCATENATE("Bereits im Paket ",E318," enthalten"),IF(AND(D318="Nein",I318="X"),"Paket fälschlicherweise ausgewählt",IF(AND(H318="X",I318="X"),"Paket und Einzeln zeitgleich ausgewählt",IF(IFERROR(VLOOKUP(C318,Detaildaten!F308:U608,16,0),"")="","",VLOOKUP(C318,Detaildaten!F308:U608,16,0)))))</f>
        <v/>
      </c>
      <c r="N318">
        <f t="shared" si="29"/>
        <v>0</v>
      </c>
      <c r="O318" t="str">
        <f t="shared" si="28"/>
        <v/>
      </c>
      <c r="P318">
        <f t="shared" si="30"/>
        <v>0</v>
      </c>
      <c r="Q318">
        <f t="shared" si="31"/>
        <v>0</v>
      </c>
      <c r="R318" t="str">
        <f>IF(O318="","",COUNTIF($O318:$O$326,O318))</f>
        <v/>
      </c>
      <c r="S318">
        <f t="shared" si="32"/>
        <v>0</v>
      </c>
      <c r="T318">
        <f t="shared" si="33"/>
        <v>0</v>
      </c>
      <c r="U318" t="str">
        <f t="array" ref="U318">IFERROR(INDEX($O$18:$O$323,MATCH(1,COUNTIF($U$17:U317,$O$18:$O$323)+($O$18:$O623&lt;&gt;"")*1,0)),"")</f>
        <v/>
      </c>
      <c r="V318" t="str">
        <f t="shared" si="34"/>
        <v/>
      </c>
    </row>
    <row r="319" spans="2:22" x14ac:dyDescent="0.3">
      <c r="B319" t="str">
        <f>IF('Leistungsübersicht - WIP'!X307="","",'Leistungsübersicht - WIP'!X307)</f>
        <v/>
      </c>
      <c r="C319" t="str">
        <f>IF('Leistungsübersicht - WIP'!Y307="","",'Leistungsübersicht - WIP'!Y307)</f>
        <v/>
      </c>
      <c r="D319" t="str">
        <f>IF('Leistungsübersicht - WIP'!Z307="","",'Leistungsübersicht - WIP'!Z307)</f>
        <v/>
      </c>
      <c r="E319" t="str">
        <f>IF('Leistungsübersicht - WIP'!AA307="","",'Leistungsübersicht - WIP'!AA307)</f>
        <v/>
      </c>
      <c r="F319" s="52" t="str">
        <f>IFERROR(_xlfn.IFNA(VLOOKUP(Leistungsübersicht!C319,Detaildaten!$F$8:$I$308,4,0)/VLOOKUP(C319,Detaildaten!$F$8:$X$308,19,0)*VLOOKUP(C319,'Leistungsübersicht - WIP'!$Y$6:$AG$305,9,0)*Faktoren!$C$2*IF($D$9=Optionen!$N$4,Leistungsübersicht!$D$11/VLOOKUP(Leistungsübersicht!$D$10,Optionen!$W$3:$X$18,2,0),1),""),0)</f>
        <v/>
      </c>
      <c r="G319" s="52" t="str">
        <f>IFERROR(_xlfn.IFNA(VLOOKUP(Leistungsübersicht!C319,Detaildaten!$F$8:$I$308,4,0)/VLOOKUP(C319,Detaildaten!$F$8:$X$308,19,0)*VLOOKUP(C319,'Leistungsübersicht - WIP'!$Y$6:$AG$305,9,0)*VLOOKUP(IF(SUM($S$18:$S$323)=0,1,SUM($S$18:$S$323)),Faktoren!$B$8:$C$17,2,0)*IF($D$9=Optionen!$N$4,Leistungsübersicht!$D$11/VLOOKUP(Leistungsübersicht!$D$10,Optionen!$W$3:$X$18,2,0),1),""),0)</f>
        <v/>
      </c>
      <c r="H319" s="63"/>
      <c r="I319" s="63"/>
      <c r="J319" t="str">
        <f>IF(Q319&gt;0,CONCATENATE("Bereits im Paket ",E319," enthalten"),IF(AND(D319="Nein",I319="X"),"Paket fälschlicherweise ausgewählt",IF(AND(H319="X",I319="X"),"Paket und Einzeln zeitgleich ausgewählt",IF(IFERROR(VLOOKUP(C319,Detaildaten!F309:U609,16,0),"")="","",VLOOKUP(C319,Detaildaten!F309:U609,16,0)))))</f>
        <v/>
      </c>
      <c r="N319">
        <f t="shared" si="29"/>
        <v>0</v>
      </c>
      <c r="O319" t="str">
        <f t="shared" si="28"/>
        <v/>
      </c>
      <c r="P319">
        <f t="shared" si="30"/>
        <v>0</v>
      </c>
      <c r="Q319">
        <f t="shared" si="31"/>
        <v>0</v>
      </c>
      <c r="R319" t="str">
        <f>IF(O319="","",COUNTIF($O319:$O$326,O319))</f>
        <v/>
      </c>
      <c r="S319">
        <f t="shared" si="32"/>
        <v>0</v>
      </c>
      <c r="T319">
        <f t="shared" si="33"/>
        <v>0</v>
      </c>
      <c r="U319" t="str">
        <f t="array" ref="U319">IFERROR(INDEX($O$18:$O$323,MATCH(1,COUNTIF($U$17:U318,$O$18:$O$323)+($O$18:$O624&lt;&gt;"")*1,0)),"")</f>
        <v/>
      </c>
      <c r="V319" t="str">
        <f t="shared" si="34"/>
        <v/>
      </c>
    </row>
    <row r="320" spans="2:22" x14ac:dyDescent="0.3">
      <c r="B320" t="str">
        <f>IF('Leistungsübersicht - WIP'!X308="","",'Leistungsübersicht - WIP'!X308)</f>
        <v/>
      </c>
      <c r="C320" t="str">
        <f>IF('Leistungsübersicht - WIP'!Y308="","",'Leistungsübersicht - WIP'!Y308)</f>
        <v/>
      </c>
      <c r="D320" t="str">
        <f>IF('Leistungsübersicht - WIP'!Z308="","",'Leistungsübersicht - WIP'!Z308)</f>
        <v/>
      </c>
      <c r="E320" t="str">
        <f>IF('Leistungsübersicht - WIP'!AA308="","",'Leistungsübersicht - WIP'!AA308)</f>
        <v/>
      </c>
      <c r="F320" s="52" t="str">
        <f>IFERROR(_xlfn.IFNA(VLOOKUP(Leistungsübersicht!C320,Detaildaten!$F$8:$I$308,4,0)/VLOOKUP(C320,Detaildaten!$F$8:$X$308,19,0)*VLOOKUP(C320,'Leistungsübersicht - WIP'!$Y$6:$AG$305,9,0)*Faktoren!$C$2*IF($D$9=Optionen!$N$4,Leistungsübersicht!$D$11/VLOOKUP(Leistungsübersicht!$D$10,Optionen!$W$3:$X$18,2,0),1),""),0)</f>
        <v/>
      </c>
      <c r="G320" s="52" t="str">
        <f>IFERROR(_xlfn.IFNA(VLOOKUP(Leistungsübersicht!C320,Detaildaten!$F$8:$I$308,4,0)/VLOOKUP(C320,Detaildaten!$F$8:$X$308,19,0)*VLOOKUP(C320,'Leistungsübersicht - WIP'!$Y$6:$AG$305,9,0)*VLOOKUP(IF(SUM($S$18:$S$323)=0,1,SUM($S$18:$S$323)),Faktoren!$B$8:$C$17,2,0)*IF($D$9=Optionen!$N$4,Leistungsübersicht!$D$11/VLOOKUP(Leistungsübersicht!$D$10,Optionen!$W$3:$X$18,2,0),1),""),0)</f>
        <v/>
      </c>
      <c r="H320" s="63"/>
      <c r="I320" s="63"/>
      <c r="J320" t="str">
        <f>IF(Q320&gt;0,CONCATENATE("Bereits im Paket ",E320," enthalten"),IF(AND(D320="Nein",I320="X"),"Paket fälschlicherweise ausgewählt",IF(AND(H320="X",I320="X"),"Paket und Einzeln zeitgleich ausgewählt",IF(IFERROR(VLOOKUP(C320,Detaildaten!F310:U610,16,0),"")="","",VLOOKUP(C320,Detaildaten!F310:U610,16,0)))))</f>
        <v/>
      </c>
      <c r="N320">
        <f t="shared" si="29"/>
        <v>0</v>
      </c>
      <c r="O320" t="str">
        <f t="shared" si="28"/>
        <v/>
      </c>
      <c r="P320">
        <f t="shared" si="30"/>
        <v>0</v>
      </c>
      <c r="Q320">
        <f t="shared" si="31"/>
        <v>0</v>
      </c>
      <c r="R320" t="str">
        <f>IF(O320="","",COUNTIF($O320:$O$326,O320))</f>
        <v/>
      </c>
      <c r="S320">
        <f t="shared" si="32"/>
        <v>0</v>
      </c>
      <c r="T320">
        <f t="shared" si="33"/>
        <v>0</v>
      </c>
      <c r="U320" t="str">
        <f t="array" ref="U320">IFERROR(INDEX($O$18:$O$323,MATCH(1,COUNTIF($U$17:U319,$O$18:$O$323)+($O$18:$O625&lt;&gt;"")*1,0)),"")</f>
        <v/>
      </c>
      <c r="V320" t="str">
        <f t="shared" si="34"/>
        <v/>
      </c>
    </row>
    <row r="321" spans="2:22" x14ac:dyDescent="0.3">
      <c r="B321" t="str">
        <f>IF('Leistungsübersicht - WIP'!X309="","",'Leistungsübersicht - WIP'!X309)</f>
        <v/>
      </c>
      <c r="C321" t="str">
        <f>IF('Leistungsübersicht - WIP'!Y309="","",'Leistungsübersicht - WIP'!Y309)</f>
        <v/>
      </c>
      <c r="D321" t="str">
        <f>IF('Leistungsübersicht - WIP'!Z309="","",'Leistungsübersicht - WIP'!Z309)</f>
        <v/>
      </c>
      <c r="E321" t="str">
        <f>IF('Leistungsübersicht - WIP'!AA309="","",'Leistungsübersicht - WIP'!AA309)</f>
        <v/>
      </c>
      <c r="F321" s="52" t="str">
        <f>IFERROR(_xlfn.IFNA(VLOOKUP(Leistungsübersicht!C321,Detaildaten!$F$8:$I$308,4,0)/VLOOKUP(C321,Detaildaten!$F$8:$X$308,19,0)*VLOOKUP(C321,'Leistungsübersicht - WIP'!$Y$6:$AG$305,9,0)*Faktoren!$C$2*IF($D$9=Optionen!$N$4,Leistungsübersicht!$D$11/VLOOKUP(Leistungsübersicht!$D$10,Optionen!$W$3:$X$18,2,0),1),""),0)</f>
        <v/>
      </c>
      <c r="G321" s="52" t="str">
        <f>IFERROR(_xlfn.IFNA(VLOOKUP(Leistungsübersicht!C321,Detaildaten!$F$8:$I$308,4,0)/VLOOKUP(C321,Detaildaten!$F$8:$X$308,19,0)*VLOOKUP(C321,'Leistungsübersicht - WIP'!$Y$6:$AG$305,9,0)*VLOOKUP(IF(SUM($S$18:$S$323)=0,1,SUM($S$18:$S$323)),Faktoren!$B$8:$C$17,2,0)*IF($D$9=Optionen!$N$4,Leistungsübersicht!$D$11/VLOOKUP(Leistungsübersicht!$D$10,Optionen!$W$3:$X$18,2,0),1),""),0)</f>
        <v/>
      </c>
      <c r="H321" s="63"/>
      <c r="I321" s="63"/>
      <c r="J321" t="str">
        <f>IF(Q321&gt;0,CONCATENATE("Bereits im Paket ",E321," enthalten"),IF(AND(D321="Nein",I321="X"),"Paket fälschlicherweise ausgewählt",IF(AND(H321="X",I321="X"),"Paket und Einzeln zeitgleich ausgewählt",IF(IFERROR(VLOOKUP(C321,Detaildaten!F311:U611,16,0),"")="","",VLOOKUP(C321,Detaildaten!F311:U611,16,0)))))</f>
        <v/>
      </c>
      <c r="N321">
        <f t="shared" si="29"/>
        <v>0</v>
      </c>
      <c r="O321" t="str">
        <f t="shared" si="28"/>
        <v/>
      </c>
      <c r="P321">
        <f t="shared" si="30"/>
        <v>0</v>
      </c>
      <c r="Q321">
        <f t="shared" si="31"/>
        <v>0</v>
      </c>
      <c r="R321" t="str">
        <f>IF(O321="","",COUNTIF($O321:$O$326,O321))</f>
        <v/>
      </c>
      <c r="S321">
        <f t="shared" si="32"/>
        <v>0</v>
      </c>
      <c r="T321">
        <f t="shared" si="33"/>
        <v>0</v>
      </c>
      <c r="U321" t="str">
        <f t="array" ref="U321">IFERROR(INDEX($O$18:$O$323,MATCH(1,COUNTIF($U$17:U320,$O$18:$O$323)+($O$18:$O626&lt;&gt;"")*1,0)),"")</f>
        <v/>
      </c>
      <c r="V321" t="str">
        <f t="shared" si="34"/>
        <v/>
      </c>
    </row>
    <row r="322" spans="2:22" x14ac:dyDescent="0.3">
      <c r="B322" t="str">
        <f>IF('Leistungsübersicht - WIP'!X310="","",'Leistungsübersicht - WIP'!X310)</f>
        <v/>
      </c>
      <c r="C322" t="str">
        <f>IF('Leistungsübersicht - WIP'!Y310="","",'Leistungsübersicht - WIP'!Y310)</f>
        <v/>
      </c>
      <c r="D322" t="str">
        <f>IF('Leistungsübersicht - WIP'!Z310="","",'Leistungsübersicht - WIP'!Z310)</f>
        <v/>
      </c>
      <c r="E322" t="str">
        <f>IF('Leistungsübersicht - WIP'!AA310="","",'Leistungsübersicht - WIP'!AA310)</f>
        <v/>
      </c>
      <c r="F322" s="52" t="str">
        <f>IFERROR(_xlfn.IFNA(VLOOKUP(Leistungsübersicht!C322,Detaildaten!$F$8:$I$308,4,0)/VLOOKUP(C322,Detaildaten!$F$8:$X$308,19,0)*VLOOKUP(C322,'Leistungsübersicht - WIP'!$Y$6:$AG$305,9,0)*Faktoren!$C$2*IF($D$9=Optionen!$N$4,Leistungsübersicht!$D$11/VLOOKUP(Leistungsübersicht!$D$10,Optionen!$W$3:$X$18,2,0),1),""),0)</f>
        <v/>
      </c>
      <c r="G322" s="52" t="str">
        <f>IFERROR(_xlfn.IFNA(VLOOKUP(Leistungsübersicht!C322,Detaildaten!$F$8:$I$308,4,0)/VLOOKUP(C322,Detaildaten!$F$8:$X$308,19,0)*VLOOKUP(C322,'Leistungsübersicht - WIP'!$Y$6:$AG$305,9,0)*VLOOKUP(IF(SUM($S$18:$S$323)=0,1,SUM($S$18:$S$323)),Faktoren!$B$8:$C$17,2,0)*IF($D$9=Optionen!$N$4,Leistungsübersicht!$D$11/VLOOKUP(Leistungsübersicht!$D$10,Optionen!$W$3:$X$18,2,0),1),""),0)</f>
        <v/>
      </c>
      <c r="H322" s="63"/>
      <c r="I322" s="63"/>
      <c r="J322" t="str">
        <f>IF(Q322&gt;0,CONCATENATE("Bereits im Paket ",E322," enthalten"),IF(AND(D322="Nein",I322="X"),"Paket fälschlicherweise ausgewählt",IF(AND(H322="X",I322="X"),"Paket und Einzeln zeitgleich ausgewählt",IF(IFERROR(VLOOKUP(C322,Detaildaten!F312:U612,16,0),"")="","",VLOOKUP(C322,Detaildaten!F312:U612,16,0)))))</f>
        <v/>
      </c>
      <c r="N322">
        <f t="shared" si="29"/>
        <v>0</v>
      </c>
      <c r="O322" t="str">
        <f t="shared" si="28"/>
        <v/>
      </c>
      <c r="P322">
        <f t="shared" si="30"/>
        <v>0</v>
      </c>
      <c r="Q322">
        <f t="shared" si="31"/>
        <v>0</v>
      </c>
      <c r="R322" t="str">
        <f>IF(O322="","",COUNTIF($O322:$O$326,O322))</f>
        <v/>
      </c>
      <c r="S322">
        <f t="shared" si="32"/>
        <v>0</v>
      </c>
      <c r="T322">
        <f t="shared" si="33"/>
        <v>0</v>
      </c>
      <c r="U322" t="str">
        <f t="array" ref="U322">IFERROR(INDEX($O$18:$O$323,MATCH(1,COUNTIF($U$17:U321,$O$18:$O$323)+($O$18:$O627&lt;&gt;"")*1,0)),"")</f>
        <v/>
      </c>
      <c r="V322" t="str">
        <f t="shared" si="34"/>
        <v/>
      </c>
    </row>
    <row r="323" spans="2:22" x14ac:dyDescent="0.3">
      <c r="B323" t="str">
        <f>IF('Leistungsübersicht - WIP'!X311="","",'Leistungsübersicht - WIP'!X311)</f>
        <v/>
      </c>
      <c r="C323" t="str">
        <f>IF('Leistungsübersicht - WIP'!Y311="","",'Leistungsübersicht - WIP'!Y311)</f>
        <v/>
      </c>
      <c r="D323" t="str">
        <f>IF('Leistungsübersicht - WIP'!Z311="","",'Leistungsübersicht - WIP'!Z311)</f>
        <v/>
      </c>
      <c r="E323" t="str">
        <f>IF('Leistungsübersicht - WIP'!AA311="","",'Leistungsübersicht - WIP'!AA311)</f>
        <v/>
      </c>
      <c r="F323" s="52" t="str">
        <f>IFERROR(_xlfn.IFNA(VLOOKUP(Leistungsübersicht!C323,Detaildaten!$F$8:$I$308,4,0)/VLOOKUP(C323,Detaildaten!$F$8:$X$308,19,0)*VLOOKUP(C323,'Leistungsübersicht - WIP'!$Y$6:$AG$305,9,0)*Faktoren!$C$2*IF($D$9=Optionen!$N$4,Leistungsübersicht!$D$11/VLOOKUP(Leistungsübersicht!$D$10,Optionen!$W$3:$X$18,2,0),1),""),0)</f>
        <v/>
      </c>
      <c r="G323" s="52" t="str">
        <f>IFERROR(_xlfn.IFNA(VLOOKUP(Leistungsübersicht!C323,Detaildaten!$F$8:$I$308,4,0)/VLOOKUP(C323,Detaildaten!$F$8:$X$308,19,0)*VLOOKUP(C323,'Leistungsübersicht - WIP'!$Y$6:$AG$305,9,0)*VLOOKUP(IF(SUM($S$18:$S$323)=0,1,SUM($S$18:$S$323)),Faktoren!$B$8:$C$17,2,0)*IF($D$9=Optionen!$N$4,Leistungsübersicht!$D$11/VLOOKUP(Leistungsübersicht!$D$10,Optionen!$W$3:$X$18,2,0),1),""),0)</f>
        <v/>
      </c>
      <c r="H323" s="63"/>
      <c r="I323" s="63"/>
      <c r="J323" t="str">
        <f>IF(Q323&gt;0,CONCATENATE("Bereits im Paket ",E323," enthalten"),IF(AND(D323="Nein",I323="X"),"Paket fälschlicherweise ausgewählt",IF(AND(H323="X",I323="X"),"Paket und Einzeln zeitgleich ausgewählt",IF(IFERROR(VLOOKUP(C323,Detaildaten!F313:U613,16,0),"")="","",VLOOKUP(C323,Detaildaten!F313:U613,16,0)))))</f>
        <v/>
      </c>
      <c r="N323">
        <f t="shared" si="29"/>
        <v>0</v>
      </c>
      <c r="O323" t="str">
        <f t="shared" si="28"/>
        <v/>
      </c>
      <c r="P323">
        <f t="shared" si="30"/>
        <v>0</v>
      </c>
      <c r="Q323">
        <f t="shared" si="31"/>
        <v>0</v>
      </c>
      <c r="R323" t="str">
        <f>IF(O323="","",COUNTIF($O323:$O$326,O323))</f>
        <v/>
      </c>
      <c r="S323">
        <f t="shared" si="32"/>
        <v>0</v>
      </c>
      <c r="T323">
        <f t="shared" si="33"/>
        <v>0</v>
      </c>
      <c r="U323" t="str">
        <f t="array" ref="U323">IFERROR(INDEX($O$18:$O$323,MATCH(1,COUNTIF($U$17:U322,$O$18:$O$323)+($O$18:$O628&lt;&gt;"")*1,0)),"")</f>
        <v/>
      </c>
      <c r="V323" t="str">
        <f t="shared" si="34"/>
        <v/>
      </c>
    </row>
    <row r="324" spans="2:22" x14ac:dyDescent="0.3"/>
    <row r="325" spans="2:22" x14ac:dyDescent="0.3"/>
  </sheetData>
  <sheetProtection algorithmName="SHA-512" hashValue="aMpcLjwqEvTku5PFJ7KAm/zb9d2X3m+SPqMCSqCEEYt6+I4tRFyCau7l0mUazdU4Rzp1n25uR0napp88A3BbEg==" saltValue="hIPrZ1KoWLEVcleOmqsvXQ==" spinCount="100000" sheet="1" selectLockedCells="1" sort="0" autoFilter="0"/>
  <autoFilter ref="B17:I17" xr:uid="{00000000-0009-0000-0000-000000000000}"/>
  <mergeCells count="9">
    <mergeCell ref="D16:E16"/>
    <mergeCell ref="H16:I16"/>
    <mergeCell ref="B16:C16"/>
    <mergeCell ref="B13:J13"/>
    <mergeCell ref="D5:E5"/>
    <mergeCell ref="D6:E6"/>
    <mergeCell ref="D9:E9"/>
    <mergeCell ref="D10:E10"/>
    <mergeCell ref="D11:E11"/>
  </mergeCells>
  <conditionalFormatting sqref="B18">
    <cfRule type="notContainsBlanks" dxfId="35" priority="24">
      <formula>LEN(TRIM(B18))&gt;0</formula>
    </cfRule>
  </conditionalFormatting>
  <conditionalFormatting sqref="C18:G29 E31:G323 C31:D78">
    <cfRule type="notContainsBlanks" dxfId="34" priority="23">
      <formula>LEN(TRIM(C18))&gt;0</formula>
    </cfRule>
  </conditionalFormatting>
  <conditionalFormatting sqref="B19:B78">
    <cfRule type="notContainsBlanks" dxfId="33" priority="22">
      <formula>LEN(TRIM(B19))&gt;0</formula>
    </cfRule>
  </conditionalFormatting>
  <conditionalFormatting sqref="B79:D323">
    <cfRule type="notContainsBlanks" dxfId="32" priority="20">
      <formula>LEN(TRIM(B79))&gt;0</formula>
    </cfRule>
  </conditionalFormatting>
  <conditionalFormatting sqref="H18:I29 H31:I323">
    <cfRule type="expression" dxfId="31" priority="19">
      <formula>$C18&lt;&gt;""</formula>
    </cfRule>
  </conditionalFormatting>
  <conditionalFormatting sqref="I18:I29 I31:I323">
    <cfRule type="expression" dxfId="30" priority="17">
      <formula>$Q18&gt;0</formula>
    </cfRule>
  </conditionalFormatting>
  <conditionalFormatting sqref="H18:H29 H31:H323">
    <cfRule type="expression" dxfId="29" priority="16">
      <formula>$Q18&gt;0</formula>
    </cfRule>
  </conditionalFormatting>
  <conditionalFormatting sqref="I18:I29 I31:I323">
    <cfRule type="expression" dxfId="28" priority="15">
      <formula>$H18="X"</formula>
    </cfRule>
  </conditionalFormatting>
  <conditionalFormatting sqref="H18:H29 H31:H323">
    <cfRule type="expression" dxfId="27" priority="14">
      <formula>$I18="X"</formula>
    </cfRule>
  </conditionalFormatting>
  <conditionalFormatting sqref="E18:E29 E31:E323">
    <cfRule type="expression" dxfId="26" priority="13">
      <formula>$D18="Nein"</formula>
    </cfRule>
  </conditionalFormatting>
  <conditionalFormatting sqref="G18:G29 G31:G323">
    <cfRule type="expression" dxfId="25" priority="12">
      <formula>$D18="Nein"</formula>
    </cfRule>
  </conditionalFormatting>
  <conditionalFormatting sqref="I18:I29 I31:I323">
    <cfRule type="expression" dxfId="24" priority="11">
      <formula>$D18="Nein"</formula>
    </cfRule>
  </conditionalFormatting>
  <conditionalFormatting sqref="B10:E10">
    <cfRule type="expression" dxfId="23" priority="10">
      <formula>$D$9="Bund"</formula>
    </cfRule>
  </conditionalFormatting>
  <conditionalFormatting sqref="C30:G30">
    <cfRule type="notContainsBlanks" dxfId="22" priority="9">
      <formula>LEN(TRIM(C30))&gt;0</formula>
    </cfRule>
  </conditionalFormatting>
  <conditionalFormatting sqref="H30:I30">
    <cfRule type="expression" dxfId="21" priority="8">
      <formula>$C30&lt;&gt;""</formula>
    </cfRule>
  </conditionalFormatting>
  <conditionalFormatting sqref="I30">
    <cfRule type="expression" dxfId="20" priority="7">
      <formula>$Q30&gt;0</formula>
    </cfRule>
  </conditionalFormatting>
  <conditionalFormatting sqref="H30">
    <cfRule type="expression" dxfId="19" priority="6">
      <formula>$Q30&gt;0</formula>
    </cfRule>
  </conditionalFormatting>
  <conditionalFormatting sqref="I30">
    <cfRule type="expression" dxfId="18" priority="5">
      <formula>$H30="X"</formula>
    </cfRule>
  </conditionalFormatting>
  <conditionalFormatting sqref="H30">
    <cfRule type="expression" dxfId="17" priority="4">
      <formula>$I30="X"</formula>
    </cfRule>
  </conditionalFormatting>
  <conditionalFormatting sqref="E30">
    <cfRule type="expression" dxfId="16" priority="3">
      <formula>$D30="Nein"</formula>
    </cfRule>
  </conditionalFormatting>
  <conditionalFormatting sqref="G30">
    <cfRule type="expression" dxfId="15" priority="2">
      <formula>$D30="Nein"</formula>
    </cfRule>
  </conditionalFormatting>
  <conditionalFormatting sqref="I30">
    <cfRule type="expression" dxfId="14" priority="1">
      <formula>$D30="Nein"</formula>
    </cfRule>
  </conditionalFormatting>
  <dataValidations count="1">
    <dataValidation type="whole" errorStyle="information" allowBlank="1" showInputMessage="1" showErrorMessage="1" errorTitle="Ungültig" error="Bitte geben Sie einen Wert zwischen 1 und 82.000.000 ein und versuchen Sie es erneut." sqref="D11" xr:uid="{00000000-0002-0000-0000-000000000000}">
      <formula1>1</formula1>
      <formula2>82000000</formula2>
    </dataValidation>
  </dataValidations>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29" id="{A0EA3A65-D8E3-4697-97F5-222446F11A28}">
            <xm:f>$D$9=Optionen!$N$4</xm:f>
            <x14:dxf>
              <font>
                <b val="0"/>
                <i/>
                <color theme="1"/>
              </font>
              <fill>
                <patternFill>
                  <bgColor theme="0" tint="-4.9989318521683403E-2"/>
                </patternFill>
              </fill>
            </x14:dxf>
          </x14:cfRule>
          <xm:sqref>B11:C11</xm:sqref>
        </x14:conditionalFormatting>
        <x14:conditionalFormatting xmlns:xm="http://schemas.microsoft.com/office/excel/2006/main">
          <x14:cfRule type="expression" priority="28" id="{CCADC737-BE2B-4FE6-A626-2C881EF0BABD}">
            <xm:f>$D$9=Optionen!$N$4</xm:f>
            <x14:dxf>
              <font>
                <color auto="1"/>
              </font>
              <fill>
                <patternFill>
                  <bgColor rgb="FFFFFFCC"/>
                </patternFill>
              </fill>
            </x14:dxf>
          </x14:cfRule>
          <xm:sqref>D11</xm:sqref>
        </x14:conditionalFormatting>
        <x14:conditionalFormatting xmlns:xm="http://schemas.microsoft.com/office/excel/2006/main">
          <x14:cfRule type="expression" priority="27" id="{A193FD52-632B-49EE-9DE4-2D875B1E0F94}">
            <xm:f>$D$9=Optionen!$N$3</xm:f>
            <x14:dxf>
              <font>
                <color theme="0"/>
              </font>
              <fill>
                <patternFill patternType="none">
                  <bgColor auto="1"/>
                </patternFill>
              </fill>
            </x14:dxf>
          </x14:cfRule>
          <xm:sqref>B10:C10</xm:sqref>
        </x14:conditionalFormatting>
        <x14:conditionalFormatting xmlns:xm="http://schemas.microsoft.com/office/excel/2006/main">
          <x14:cfRule type="expression" priority="26" id="{76FB953E-931C-4F8A-AA9C-DAD313BF500F}">
            <xm:f>$D$9=Optionen!$N$3</xm:f>
            <x14:dxf>
              <font>
                <color theme="0"/>
              </font>
              <fill>
                <patternFill patternType="none">
                  <bgColor auto="1"/>
                </patternFill>
              </fill>
            </x14:dxf>
          </x14:cfRule>
          <xm:sqref>D10</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1000000}">
          <x14:formula1>
            <xm:f>Optionen!$L$3:$L$10</xm:f>
          </x14:formula1>
          <xm:sqref>D6</xm:sqref>
        </x14:dataValidation>
        <x14:dataValidation type="list" allowBlank="1" showInputMessage="1" showErrorMessage="1" xr:uid="{00000000-0002-0000-0000-000002000000}">
          <x14:formula1>
            <xm:f>Optionen!$N$3:$N$6</xm:f>
          </x14:formula1>
          <xm:sqref>D9</xm:sqref>
        </x14:dataValidation>
        <x14:dataValidation type="list" allowBlank="1" showInputMessage="1" showErrorMessage="1" xr:uid="{00000000-0002-0000-0000-000003000000}">
          <x14:formula1>
            <xm:f>Optionen!$F$3:$F$19</xm:f>
          </x14:formula1>
          <xm:sqref>D5 D10</xm:sqref>
        </x14:dataValidation>
        <x14:dataValidation type="list" allowBlank="1" showInputMessage="1" showErrorMessage="1" xr:uid="{00000000-0002-0000-0000-000004000000}">
          <x14:formula1>
            <xm:f>Optionen!$R$3:$R$4</xm:f>
          </x14:formula1>
          <xm:sqref>H18:I323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A1"/>
  <sheetViews>
    <sheetView workbookViewId="0">
      <selection activeCell="G55" sqref="G55"/>
    </sheetView>
  </sheetViews>
  <sheetFormatPr baseColWidth="10" defaultColWidth="8.88671875" defaultRowHeight="14.4" x14ac:dyDescent="0.3"/>
  <sheetData/>
  <sheetProtection select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AG305"/>
  <sheetViews>
    <sheetView zoomScale="70" zoomScaleNormal="70" workbookViewId="0">
      <selection activeCell="G33" sqref="G33"/>
    </sheetView>
  </sheetViews>
  <sheetFormatPr baseColWidth="10" defaultColWidth="8.88671875" defaultRowHeight="14.4" x14ac:dyDescent="0.3"/>
  <cols>
    <col min="3" max="3" width="10.44140625" bestFit="1" customWidth="1"/>
    <col min="4" max="4" width="9.33203125" bestFit="1" customWidth="1"/>
    <col min="5" max="5" width="9.33203125" customWidth="1"/>
    <col min="6" max="6" width="0.88671875" customWidth="1"/>
    <col min="7" max="7" width="43" customWidth="1"/>
    <col min="8" max="8" width="94.5546875" customWidth="1"/>
    <col min="9" max="9" width="16.109375" customWidth="1"/>
    <col min="10" max="10" width="43.88671875" bestFit="1" customWidth="1"/>
    <col min="11" max="11" width="3" customWidth="1"/>
    <col min="12" max="12" width="43.109375" customWidth="1"/>
    <col min="13" max="13" width="94.6640625" customWidth="1"/>
    <col min="14" max="14" width="9.109375" customWidth="1"/>
    <col min="15" max="15" width="43.88671875" customWidth="1"/>
    <col min="16" max="16" width="3" customWidth="1"/>
    <col min="17" max="17" width="10.88671875" customWidth="1"/>
    <col min="18" max="18" width="3" customWidth="1"/>
    <col min="19" max="19" width="43" customWidth="1"/>
    <col min="20" max="20" width="94.6640625" customWidth="1"/>
    <col min="21" max="21" width="9" customWidth="1"/>
    <col min="22" max="22" width="43.88671875" customWidth="1"/>
    <col min="23" max="23" width="3" customWidth="1"/>
    <col min="24" max="24" width="43" customWidth="1"/>
    <col min="25" max="25" width="94.6640625" customWidth="1"/>
    <col min="26" max="26" width="9.44140625" customWidth="1"/>
    <col min="27" max="27" width="44.109375" customWidth="1"/>
    <col min="28" max="28" width="3.109375" customWidth="1"/>
    <col min="29" max="29" width="19.77734375" bestFit="1" customWidth="1"/>
    <col min="30" max="31" width="19.77734375" customWidth="1"/>
    <col min="32" max="33" width="15.33203125" customWidth="1"/>
  </cols>
  <sheetData>
    <row r="2" spans="2:33" x14ac:dyDescent="0.3">
      <c r="B2" s="44"/>
      <c r="C2" s="44"/>
      <c r="D2" s="44"/>
      <c r="E2" s="44"/>
      <c r="F2" s="44" t="s">
        <v>92</v>
      </c>
      <c r="G2" s="75" t="s">
        <v>92</v>
      </c>
      <c r="H2" s="75"/>
      <c r="I2" s="75"/>
      <c r="J2" s="75"/>
      <c r="L2" s="75" t="s">
        <v>93</v>
      </c>
      <c r="M2" s="75"/>
      <c r="N2" s="75"/>
      <c r="O2" s="75"/>
      <c r="Q2" s="49" t="s">
        <v>97</v>
      </c>
      <c r="S2" s="75" t="s">
        <v>94</v>
      </c>
      <c r="T2" s="75"/>
      <c r="U2" s="75"/>
      <c r="V2" s="75"/>
      <c r="X2" s="75" t="s">
        <v>99</v>
      </c>
      <c r="Y2" s="75"/>
      <c r="Z2" s="75"/>
      <c r="AA2" s="75"/>
      <c r="AC2" s="75" t="s">
        <v>104</v>
      </c>
      <c r="AD2" s="75"/>
      <c r="AE2" s="75"/>
      <c r="AF2" s="75"/>
      <c r="AG2" s="75"/>
    </row>
    <row r="4" spans="2:33" x14ac:dyDescent="0.3">
      <c r="B4" s="46" t="s">
        <v>91</v>
      </c>
      <c r="C4" s="46" t="s">
        <v>56</v>
      </c>
      <c r="D4" s="46"/>
      <c r="E4" s="46"/>
      <c r="F4" s="5"/>
      <c r="G4" s="70" t="s">
        <v>81</v>
      </c>
      <c r="H4" s="70"/>
      <c r="I4" s="70" t="s">
        <v>86</v>
      </c>
      <c r="J4" s="70"/>
      <c r="L4" s="70" t="s">
        <v>81</v>
      </c>
      <c r="M4" s="70"/>
      <c r="N4" s="70" t="s">
        <v>86</v>
      </c>
      <c r="O4" s="70"/>
      <c r="Q4" s="50" t="s">
        <v>98</v>
      </c>
      <c r="S4" s="70" t="s">
        <v>81</v>
      </c>
      <c r="T4" s="70"/>
      <c r="U4" s="70" t="s">
        <v>86</v>
      </c>
      <c r="V4" s="70"/>
      <c r="X4" s="70" t="s">
        <v>81</v>
      </c>
      <c r="Y4" s="70"/>
      <c r="Z4" s="70" t="s">
        <v>86</v>
      </c>
      <c r="AA4" s="70"/>
      <c r="AC4" s="13" t="s">
        <v>21</v>
      </c>
      <c r="AD4" s="13" t="s">
        <v>7</v>
      </c>
      <c r="AE4" s="13" t="s">
        <v>103</v>
      </c>
      <c r="AF4" s="13" t="s">
        <v>70</v>
      </c>
      <c r="AG4" s="13" t="s">
        <v>32</v>
      </c>
    </row>
    <row r="5" spans="2:33" x14ac:dyDescent="0.3">
      <c r="B5" s="13"/>
      <c r="C5" s="13" t="s">
        <v>57</v>
      </c>
      <c r="D5" s="13" t="s">
        <v>55</v>
      </c>
      <c r="E5" s="13" t="s">
        <v>59</v>
      </c>
      <c r="F5" s="48"/>
      <c r="G5" s="13" t="s">
        <v>80</v>
      </c>
      <c r="H5" s="13" t="str">
        <f>Detaildaten!F5</f>
        <v>EfA-Leistungen</v>
      </c>
      <c r="I5" s="13" t="s">
        <v>82</v>
      </c>
      <c r="J5" s="13" t="s">
        <v>25</v>
      </c>
      <c r="L5" s="13" t="s">
        <v>80</v>
      </c>
      <c r="M5" s="13" t="str">
        <f>H5</f>
        <v>EfA-Leistungen</v>
      </c>
      <c r="N5" s="13" t="s">
        <v>82</v>
      </c>
      <c r="O5" s="13" t="s">
        <v>25</v>
      </c>
      <c r="Q5" s="50"/>
      <c r="S5" s="13" t="s">
        <v>80</v>
      </c>
      <c r="T5" s="13" t="str">
        <f>H5</f>
        <v>EfA-Leistungen</v>
      </c>
      <c r="U5" s="13" t="s">
        <v>82</v>
      </c>
      <c r="V5" s="13" t="s">
        <v>25</v>
      </c>
      <c r="X5" s="13" t="s">
        <v>80</v>
      </c>
      <c r="Y5" s="13" t="str">
        <f>M5</f>
        <v>EfA-Leistungen</v>
      </c>
      <c r="Z5" s="13" t="s">
        <v>82</v>
      </c>
      <c r="AA5" s="13" t="s">
        <v>25</v>
      </c>
      <c r="AC5" s="13"/>
      <c r="AD5" s="13"/>
      <c r="AE5" s="13"/>
      <c r="AF5" s="13"/>
      <c r="AG5" s="13"/>
    </row>
    <row r="6" spans="2:33" x14ac:dyDescent="0.3">
      <c r="B6">
        <v>1</v>
      </c>
      <c r="C6" t="str">
        <f>IF(Detaildaten!AD8="","",Detaildaten!AD8)</f>
        <v>Ja</v>
      </c>
      <c r="D6" t="str">
        <f>IF(Detaildaten!AE8="","",Detaildaten!AE8)</f>
        <v>Ja</v>
      </c>
      <c r="E6" t="str">
        <f>IF(Detaildaten!AC8="","",Detaildaten!AC8)</f>
        <v>Länder</v>
      </c>
      <c r="G6" t="str">
        <f>CONCATENATE(Detaildaten!D8," [",Detaildaten!E8,"] ")</f>
        <v xml:space="preserve">Erklärung zur Vaterschafts-/Mutterschaftsanerkennung [10001] </v>
      </c>
      <c r="H6" t="str">
        <f>IF(Detaildaten!F8="","",Detaildaten!F8)</f>
        <v>Erklärung zur Vaterschafts-/Mutterschaftsanerkennung</v>
      </c>
      <c r="I6" t="str">
        <f>Detaildaten!Z8</f>
        <v>Nein</v>
      </c>
      <c r="J6" t="str">
        <f>IF(Detaildaten!AA8="","",Detaildaten!AA8)</f>
        <v/>
      </c>
      <c r="L6" t="str">
        <f>IF(AND($C6="Ja",$D6="Ja"),G6,"")</f>
        <v xml:space="preserve">Erklärung zur Vaterschafts-/Mutterschaftsanerkennung [10001] </v>
      </c>
      <c r="M6" t="str">
        <f>IF(AND($C6="Ja",$D6="Ja"),H6,"")</f>
        <v>Erklärung zur Vaterschafts-/Mutterschaftsanerkennung</v>
      </c>
      <c r="N6" t="str">
        <f>IF(AND($C6="Ja",$D6="Ja"),I6,"")</f>
        <v>Nein</v>
      </c>
      <c r="O6" t="str">
        <f>IF(AND($C6="Ja",$D6="Ja"),J6,"")</f>
        <v/>
      </c>
      <c r="Q6">
        <f>COUNTIFS(Optionen!$T$3:$T$8,Leistungsübersicht!$D$9,Optionen!$U$3:$U$8,'Leistungsübersicht - WIP'!E6)</f>
        <v>1</v>
      </c>
      <c r="S6" t="str">
        <f>IF(L6="","",IF($Q6=1,L6,""))</f>
        <v xml:space="preserve">Erklärung zur Vaterschafts-/Mutterschaftsanerkennung [10001] </v>
      </c>
      <c r="T6" t="str">
        <f>IF(M6="","",IF($Q6=1,M6,""))</f>
        <v>Erklärung zur Vaterschafts-/Mutterschaftsanerkennung</v>
      </c>
      <c r="U6" t="str">
        <f>IF(N6="","",IF($Q6=1,N6,""))</f>
        <v>Nein</v>
      </c>
      <c r="V6" t="str">
        <f>IF(O6="","",IF($Q6=1,O6,""))</f>
        <v/>
      </c>
      <c r="X6" t="str">
        <f>VLOOKUP(Y6,M6:S305,7,0)</f>
        <v xml:space="preserve">Erklärung zur Vaterschafts-/Mutterschaftsanerkennung [10001] </v>
      </c>
      <c r="Y6" t="str">
        <f t="array" ref="Y6">IFERROR(INDEX($T$6:$T$305,MATCH(1,COUNTIF($Y$5:Y5,$T$6:$T$305)+($T$6:$T305&lt;&gt;"")*1,0)),"")</f>
        <v>Erklärung zur Vaterschafts-/Mutterschaftsanerkennung</v>
      </c>
      <c r="Z6" t="str">
        <f>VLOOKUP(Y6,T6:V305,2,0)</f>
        <v>Nein</v>
      </c>
      <c r="AA6" t="str">
        <f>VLOOKUP(Y6,T6:V305,3,0)</f>
        <v/>
      </c>
      <c r="AC6" t="str">
        <f>IF(Y6="","",VLOOKUP(Y6,Detaildaten!$F$8:$W$308,18,0))</f>
        <v>Anteil Gesamtbevölkerung</v>
      </c>
      <c r="AD6" t="str">
        <f>IF(Y6="","",Leistungsübersicht!$D$9)</f>
        <v>Land</v>
      </c>
      <c r="AE6" t="str">
        <f>IF(Y6="","",IF(AD6=Optionen!$N$6,Optionen!$N$6,IF(AD6=Optionen!$N$5,Leistungsübersicht!$D$10,IF(AD6=Optionen!$N$4,Leistungsübersicht!$D$10))))</f>
        <v>Baden-Württemberg</v>
      </c>
      <c r="AF6" t="b">
        <f>IF(Y6="","",IF(AD6=Optionen!$N$4,Leistungsübersicht!$D$11))</f>
        <v>0</v>
      </c>
      <c r="AG6" s="19">
        <f>_xlfn.IFNA(INDEX(Verteilungsschlüssel!$B$5:$V$35,MATCH('Leistungsübersicht - WIP'!AC6,Verteilungsschlüssel!$B$5:$B$35,0),MATCH('Leistungsübersicht - WIP'!AE6,Verteilungsschlüssel!$B$5:$V$5,0)),"")</f>
        <v>0.13352220384597055</v>
      </c>
    </row>
    <row r="7" spans="2:33" x14ac:dyDescent="0.3">
      <c r="B7">
        <v>2</v>
      </c>
      <c r="C7" t="str">
        <f>IF(Detaildaten!AD9="","",Detaildaten!AD9)</f>
        <v>Ja</v>
      </c>
      <c r="D7" t="str">
        <f>IF(Detaildaten!AE9="","",Detaildaten!AE9)</f>
        <v>Ja</v>
      </c>
      <c r="E7" t="str">
        <f>IF(Detaildaten!AC9="","",Detaildaten!AC9)</f>
        <v>Länder</v>
      </c>
      <c r="G7" t="str">
        <f>CONCATENATE(Detaildaten!D9," [",Detaildaten!E9,"] ")</f>
        <v xml:space="preserve">Geburtsanzeige [10003] </v>
      </c>
      <c r="H7" t="str">
        <f>IF(Detaildaten!F9="","",Detaildaten!F9)</f>
        <v>Geburtsanzeige</v>
      </c>
      <c r="I7" t="str">
        <f>Detaildaten!Z9</f>
        <v>Nein</v>
      </c>
      <c r="J7" t="str">
        <f>IF(Detaildaten!AA9="","",Detaildaten!AA9)</f>
        <v/>
      </c>
      <c r="L7" t="str">
        <f t="shared" ref="L7:L70" si="0">IF(AND($C7="Ja",$D7="Ja"),G7,"")</f>
        <v xml:space="preserve">Geburtsanzeige [10003] </v>
      </c>
      <c r="M7" t="str">
        <f t="shared" ref="M7:M70" si="1">IF(AND($C7="Ja",$D7="Ja"),H7,"")</f>
        <v>Geburtsanzeige</v>
      </c>
      <c r="N7" t="str">
        <f t="shared" ref="N7:N70" si="2">IF(AND($C7="Ja",$D7="Ja"),I7,"")</f>
        <v>Nein</v>
      </c>
      <c r="O7" t="str">
        <f t="shared" ref="O7:O70" si="3">IF(AND($C7="Ja",$D7="Ja"),J7,"")</f>
        <v/>
      </c>
      <c r="Q7">
        <f>COUNTIFS(Optionen!$T$3:$T$8,Leistungsübersicht!$D$9,Optionen!$U$3:$U$8,'Leistungsübersicht - WIP'!E7)</f>
        <v>1</v>
      </c>
      <c r="S7" t="str">
        <f t="shared" ref="S7:S70" si="4">IF(L7="","",IF($Q7=1,L7,""))</f>
        <v xml:space="preserve">Geburtsanzeige [10003] </v>
      </c>
      <c r="T7" t="str">
        <f t="shared" ref="T7:T70" si="5">IF(M7="","",IF($Q7=1,M7,""))</f>
        <v>Geburtsanzeige</v>
      </c>
      <c r="U7" t="str">
        <f t="shared" ref="U7:U70" si="6">IF(N7="","",IF($Q7=1,N7,""))</f>
        <v>Nein</v>
      </c>
      <c r="V7" t="str">
        <f t="shared" ref="V7:V70" si="7">IF(O7="","",IF($Q7=1,O7,""))</f>
        <v/>
      </c>
      <c r="X7" t="str">
        <f t="shared" ref="X7:X70" si="8">VLOOKUP(Y7,M7:S306,7,0)</f>
        <v xml:space="preserve">Geburtsanzeige [10003] </v>
      </c>
      <c r="Y7" t="str">
        <f t="array" ref="Y7">IFERROR(INDEX($T$6:$T$305,MATCH(1,COUNTIF($Y$5:Y6,$T$6:$T$305)+($T$6:$T306&lt;&gt;"")*1,0)),"")</f>
        <v>Geburtsanzeige</v>
      </c>
      <c r="Z7" t="str">
        <f t="shared" ref="Z7:Z70" si="9">VLOOKUP(Y7,T7:V306,2,0)</f>
        <v>Nein</v>
      </c>
      <c r="AA7" t="str">
        <f t="shared" ref="AA7:AA70" si="10">VLOOKUP(Y7,T7:V306,3,0)</f>
        <v/>
      </c>
      <c r="AC7" t="str">
        <f>IF(Y7="","",VLOOKUP(Y7,Detaildaten!$F$8:$W$308,18,0))</f>
        <v>Anteil Gesamtbevölkerung</v>
      </c>
      <c r="AD7" t="str">
        <f>IF(Y7="","",Leistungsübersicht!$D$9)</f>
        <v>Land</v>
      </c>
      <c r="AE7" t="str">
        <f>IF(Y7="","",IF(AD7=Optionen!$N$6,Optionen!$N$6,IF(AD7=Optionen!$N$5,Leistungsübersicht!$D$10,IF(AD7=Optionen!$N$4,Leistungsübersicht!$D$10))))</f>
        <v>Baden-Württemberg</v>
      </c>
      <c r="AF7" t="b">
        <f>IF(Y7="","",IF(AD7=Optionen!$N$4,Leistungsübersicht!$D$11))</f>
        <v>0</v>
      </c>
      <c r="AG7" s="19">
        <f>_xlfn.IFNA(INDEX(Verteilungsschlüssel!$B$5:$V$35,MATCH('Leistungsübersicht - WIP'!AC7,Verteilungsschlüssel!$B$5:$B$35,0),MATCH('Leistungsübersicht - WIP'!AE7,Verteilungsschlüssel!$B$5:$V$5,0)),"")</f>
        <v>0.13352220384597055</v>
      </c>
    </row>
    <row r="8" spans="2:33" x14ac:dyDescent="0.3">
      <c r="B8">
        <v>3</v>
      </c>
      <c r="C8" t="str">
        <f>IF(Detaildaten!AD10="","",Detaildaten!AD10)</f>
        <v>Ja</v>
      </c>
      <c r="D8" t="str">
        <f>IF(Detaildaten!AE10="","",Detaildaten!AE10)</f>
        <v>Ja</v>
      </c>
      <c r="E8" t="str">
        <f>IF(Detaildaten!AC10="","",Detaildaten!AC10)</f>
        <v>Länder</v>
      </c>
      <c r="G8" t="str">
        <f>CONCATENATE(Detaildaten!D10," [",Detaildaten!E10,"] ")</f>
        <v xml:space="preserve">Maßnahmen zur Herbeiführung einer Schwangerschaft [10007] </v>
      </c>
      <c r="H8" t="str">
        <f>IF(Detaildaten!F10="","",Detaildaten!F10)</f>
        <v>Maßnahmen zur Herbeiführung einer Schwangerschaft</v>
      </c>
      <c r="I8" t="str">
        <f>Detaildaten!Z10</f>
        <v>Nein</v>
      </c>
      <c r="J8" t="str">
        <f>IF(Detaildaten!AA10="","",Detaildaten!AA10)</f>
        <v/>
      </c>
      <c r="L8" t="str">
        <f t="shared" si="0"/>
        <v xml:space="preserve">Maßnahmen zur Herbeiführung einer Schwangerschaft [10007] </v>
      </c>
      <c r="M8" t="str">
        <f t="shared" si="1"/>
        <v>Maßnahmen zur Herbeiführung einer Schwangerschaft</v>
      </c>
      <c r="N8" t="str">
        <f t="shared" si="2"/>
        <v>Nein</v>
      </c>
      <c r="O8" t="str">
        <f t="shared" si="3"/>
        <v/>
      </c>
      <c r="Q8">
        <f>COUNTIFS(Optionen!$T$3:$T$8,Leistungsübersicht!$D$9,Optionen!$U$3:$U$8,'Leistungsübersicht - WIP'!E8)</f>
        <v>1</v>
      </c>
      <c r="S8" t="str">
        <f t="shared" si="4"/>
        <v xml:space="preserve">Maßnahmen zur Herbeiführung einer Schwangerschaft [10007] </v>
      </c>
      <c r="T8" t="str">
        <f t="shared" si="5"/>
        <v>Maßnahmen zur Herbeiführung einer Schwangerschaft</v>
      </c>
      <c r="U8" t="str">
        <f t="shared" si="6"/>
        <v>Nein</v>
      </c>
      <c r="V8" t="str">
        <f t="shared" si="7"/>
        <v/>
      </c>
      <c r="X8" t="str">
        <f t="shared" si="8"/>
        <v xml:space="preserve">Maßnahmen zur Herbeiführung einer Schwangerschaft [10007] </v>
      </c>
      <c r="Y8" t="str">
        <f t="array" ref="Y8">IFERROR(INDEX($T$6:$T$305,MATCH(1,COUNTIF($Y$5:Y7,$T$6:$T$305)+($T$6:$T307&lt;&gt;"")*1,0)),"")</f>
        <v>Maßnahmen zur Herbeiführung einer Schwangerschaft</v>
      </c>
      <c r="Z8" t="str">
        <f t="shared" si="9"/>
        <v>Nein</v>
      </c>
      <c r="AA8" t="str">
        <f t="shared" si="10"/>
        <v/>
      </c>
      <c r="AC8" t="str">
        <f>IF(Y8="","",VLOOKUP(Y8,Detaildaten!$F$8:$W$308,18,0))</f>
        <v>Anteil Gesamtbevölkerung</v>
      </c>
      <c r="AD8" t="str">
        <f>IF(Y8="","",Leistungsübersicht!$D$9)</f>
        <v>Land</v>
      </c>
      <c r="AE8" t="str">
        <f>IF(Y8="","",IF(AD8=Optionen!$N$6,Optionen!$N$6,IF(AD8=Optionen!$N$5,Leistungsübersicht!$D$10,IF(AD8=Optionen!$N$4,Leistungsübersicht!$D$10))))</f>
        <v>Baden-Württemberg</v>
      </c>
      <c r="AF8" t="b">
        <f>IF(Y8="","",IF(AD8=Optionen!$N$4,Leistungsübersicht!$D$11))</f>
        <v>0</v>
      </c>
      <c r="AG8" s="19">
        <f>_xlfn.IFNA(INDEX(Verteilungsschlüssel!$B$5:$V$35,MATCH('Leistungsübersicht - WIP'!AC8,Verteilungsschlüssel!$B$5:$B$35,0),MATCH('Leistungsübersicht - WIP'!AE8,Verteilungsschlüssel!$B$5:$V$5,0)),"")</f>
        <v>0.13352220384597055</v>
      </c>
    </row>
    <row r="9" spans="2:33" x14ac:dyDescent="0.3">
      <c r="B9">
        <v>4</v>
      </c>
      <c r="C9" t="str">
        <f>IF(Detaildaten!AD11="","",Detaildaten!AD11)</f>
        <v>Ja</v>
      </c>
      <c r="D9" t="str">
        <f>IF(Detaildaten!AE11="","",Detaildaten!AE11)</f>
        <v>Ja</v>
      </c>
      <c r="E9" t="str">
        <f>IF(Detaildaten!AC11="","",Detaildaten!AC11)</f>
        <v>Länder</v>
      </c>
      <c r="G9" t="str">
        <f>CONCATENATE(Detaildaten!D11," [",Detaildaten!E11,"] ")</f>
        <v xml:space="preserve">Sorgeerklärung [10009] </v>
      </c>
      <c r="H9" t="str">
        <f>IF(Detaildaten!F11="","",Detaildaten!F11)</f>
        <v>Sorgeerklärung</v>
      </c>
      <c r="I9" t="str">
        <f>Detaildaten!Z11</f>
        <v>Nein</v>
      </c>
      <c r="J9" t="str">
        <f>IF(Detaildaten!AA11="","",Detaildaten!AA11)</f>
        <v/>
      </c>
      <c r="L9" t="str">
        <f t="shared" si="0"/>
        <v xml:space="preserve">Sorgeerklärung [10009] </v>
      </c>
      <c r="M9" t="str">
        <f t="shared" si="1"/>
        <v>Sorgeerklärung</v>
      </c>
      <c r="N9" t="str">
        <f t="shared" si="2"/>
        <v>Nein</v>
      </c>
      <c r="O9" t="str">
        <f t="shared" si="3"/>
        <v/>
      </c>
      <c r="Q9">
        <f>COUNTIFS(Optionen!$T$3:$T$8,Leistungsübersicht!$D$9,Optionen!$U$3:$U$8,'Leistungsübersicht - WIP'!E9)</f>
        <v>1</v>
      </c>
      <c r="S9" t="str">
        <f t="shared" si="4"/>
        <v xml:space="preserve">Sorgeerklärung [10009] </v>
      </c>
      <c r="T9" t="str">
        <f t="shared" si="5"/>
        <v>Sorgeerklärung</v>
      </c>
      <c r="U9" t="str">
        <f t="shared" si="6"/>
        <v>Nein</v>
      </c>
      <c r="V9" t="str">
        <f t="shared" si="7"/>
        <v/>
      </c>
      <c r="X9" t="str">
        <f t="shared" si="8"/>
        <v xml:space="preserve">Sorgeerklärung [10009] </v>
      </c>
      <c r="Y9" t="str">
        <f t="array" ref="Y9">IFERROR(INDEX($T$6:$T$305,MATCH(1,COUNTIF($Y$5:Y8,$T$6:$T$305)+($T$6:$T308&lt;&gt;"")*1,0)),"")</f>
        <v>Sorgeerklärung</v>
      </c>
      <c r="Z9" t="str">
        <f t="shared" si="9"/>
        <v>Nein</v>
      </c>
      <c r="AA9" t="str">
        <f t="shared" si="10"/>
        <v/>
      </c>
      <c r="AC9" t="str">
        <f>IF(Y9="","",VLOOKUP(Y9,Detaildaten!$F$8:$W$308,18,0))</f>
        <v>Anteil Gesamtbevölkerung</v>
      </c>
      <c r="AD9" t="str">
        <f>IF(Y9="","",Leistungsübersicht!$D$9)</f>
        <v>Land</v>
      </c>
      <c r="AE9" t="str">
        <f>IF(Y9="","",IF(AD9=Optionen!$N$6,Optionen!$N$6,IF(AD9=Optionen!$N$5,Leistungsübersicht!$D$10,IF(AD9=Optionen!$N$4,Leistungsübersicht!$D$10))))</f>
        <v>Baden-Württemberg</v>
      </c>
      <c r="AF9" t="b">
        <f>IF(Y9="","",IF(AD9=Optionen!$N$4,Leistungsübersicht!$D$11))</f>
        <v>0</v>
      </c>
      <c r="AG9" s="19">
        <f>_xlfn.IFNA(INDEX(Verteilungsschlüssel!$B$5:$V$35,MATCH('Leistungsübersicht - WIP'!AC9,Verteilungsschlüssel!$B$5:$B$35,0),MATCH('Leistungsübersicht - WIP'!AE9,Verteilungsschlüssel!$B$5:$V$5,0)),"")</f>
        <v>0.13352220384597055</v>
      </c>
    </row>
    <row r="10" spans="2:33" x14ac:dyDescent="0.3">
      <c r="B10">
        <v>5</v>
      </c>
      <c r="C10" t="str">
        <f>IF(Detaildaten!AD12="","",Detaildaten!AD12)</f>
        <v>Ja</v>
      </c>
      <c r="D10" t="str">
        <f>IF(Detaildaten!AE12="","",Detaildaten!AE12)</f>
        <v>Ja</v>
      </c>
      <c r="E10" t="str">
        <f>IF(Detaildaten!AC12="","",Detaildaten!AC12)</f>
        <v>Länder</v>
      </c>
      <c r="G10" t="str">
        <f>CONCATENATE(Detaildaten!D12," [",Detaildaten!E12,"] ")</f>
        <v xml:space="preserve">Adoption [10011] </v>
      </c>
      <c r="H10" t="str">
        <f>IF(Detaildaten!F12="","",Detaildaten!F12)</f>
        <v>Adoption</v>
      </c>
      <c r="I10" t="str">
        <f>Detaildaten!Z12</f>
        <v>Nein</v>
      </c>
      <c r="J10" t="str">
        <f>IF(Detaildaten!AA12="","",Detaildaten!AA12)</f>
        <v/>
      </c>
      <c r="L10" t="str">
        <f t="shared" si="0"/>
        <v xml:space="preserve">Adoption [10011] </v>
      </c>
      <c r="M10" t="str">
        <f t="shared" si="1"/>
        <v>Adoption</v>
      </c>
      <c r="N10" t="str">
        <f t="shared" si="2"/>
        <v>Nein</v>
      </c>
      <c r="O10" t="str">
        <f t="shared" si="3"/>
        <v/>
      </c>
      <c r="Q10">
        <f>COUNTIFS(Optionen!$T$3:$T$8,Leistungsübersicht!$D$9,Optionen!$U$3:$U$8,'Leistungsübersicht - WIP'!E10)</f>
        <v>1</v>
      </c>
      <c r="S10" t="str">
        <f t="shared" si="4"/>
        <v xml:space="preserve">Adoption [10011] </v>
      </c>
      <c r="T10" t="str">
        <f t="shared" si="5"/>
        <v>Adoption</v>
      </c>
      <c r="U10" t="str">
        <f t="shared" si="6"/>
        <v>Nein</v>
      </c>
      <c r="V10" t="str">
        <f t="shared" si="7"/>
        <v/>
      </c>
      <c r="X10" t="str">
        <f t="shared" si="8"/>
        <v xml:space="preserve">Adoption [10011] </v>
      </c>
      <c r="Y10" t="str">
        <f t="array" ref="Y10">IFERROR(INDEX($T$6:$T$305,MATCH(1,COUNTIF($Y$5:Y9,$T$6:$T$305)+($T$6:$T309&lt;&gt;"")*1,0)),"")</f>
        <v>Adoption</v>
      </c>
      <c r="Z10" t="str">
        <f t="shared" si="9"/>
        <v>Nein</v>
      </c>
      <c r="AA10" t="str">
        <f t="shared" si="10"/>
        <v/>
      </c>
      <c r="AC10" t="str">
        <f>IF(Y10="","",VLOOKUP(Y10,Detaildaten!$F$8:$W$308,18,0))</f>
        <v>Anteil Gesamtbevölkerung</v>
      </c>
      <c r="AD10" t="str">
        <f>IF(Y10="","",Leistungsübersicht!$D$9)</f>
        <v>Land</v>
      </c>
      <c r="AE10" t="str">
        <f>IF(Y10="","",IF(AD10=Optionen!$N$6,Optionen!$N$6,IF(AD10=Optionen!$N$5,Leistungsübersicht!$D$10,IF(AD10=Optionen!$N$4,Leistungsübersicht!$D$10))))</f>
        <v>Baden-Württemberg</v>
      </c>
      <c r="AF10" t="b">
        <f>IF(Y10="","",IF(AD10=Optionen!$N$4,Leistungsübersicht!$D$11))</f>
        <v>0</v>
      </c>
      <c r="AG10" s="19">
        <f>_xlfn.IFNA(INDEX(Verteilungsschlüssel!$B$5:$V$35,MATCH('Leistungsübersicht - WIP'!AC10,Verteilungsschlüssel!$B$5:$B$35,0),MATCH('Leistungsübersicht - WIP'!AE10,Verteilungsschlüssel!$B$5:$V$5,0)),"")</f>
        <v>0.13352220384597055</v>
      </c>
    </row>
    <row r="11" spans="2:33" x14ac:dyDescent="0.3">
      <c r="B11">
        <v>6</v>
      </c>
      <c r="C11" t="str">
        <f>IF(Detaildaten!AD13="","",Detaildaten!AD13)</f>
        <v>Ja</v>
      </c>
      <c r="D11" t="str">
        <f>IF(Detaildaten!AE13="","",Detaildaten!AE13)</f>
        <v>Ja</v>
      </c>
      <c r="E11" t="str">
        <f>IF(Detaildaten!AC13="","",Detaildaten!AC13)</f>
        <v>Länder</v>
      </c>
      <c r="G11" t="str">
        <f>CONCATENATE(Detaildaten!D13," [",Detaildaten!E13,"] ")</f>
        <v xml:space="preserve">Pflegekindervermittlung und Pflegekindergeld [10013] </v>
      </c>
      <c r="H11" t="str">
        <f>IF(Detaildaten!F13="","",Detaildaten!F13)</f>
        <v>Pflegekindervermittlung und Pflegekindergeld</v>
      </c>
      <c r="I11" t="str">
        <f>Detaildaten!Z13</f>
        <v>Nein</v>
      </c>
      <c r="J11" t="str">
        <f>IF(Detaildaten!AA13="","",Detaildaten!AA13)</f>
        <v/>
      </c>
      <c r="L11" t="str">
        <f t="shared" si="0"/>
        <v xml:space="preserve">Pflegekindervermittlung und Pflegekindergeld [10013] </v>
      </c>
      <c r="M11" t="str">
        <f t="shared" si="1"/>
        <v>Pflegekindervermittlung und Pflegekindergeld</v>
      </c>
      <c r="N11" t="str">
        <f t="shared" si="2"/>
        <v>Nein</v>
      </c>
      <c r="O11" t="str">
        <f t="shared" si="3"/>
        <v/>
      </c>
      <c r="Q11">
        <f>COUNTIFS(Optionen!$T$3:$T$8,Leistungsübersicht!$D$9,Optionen!$U$3:$U$8,'Leistungsübersicht - WIP'!E11)</f>
        <v>1</v>
      </c>
      <c r="S11" t="str">
        <f t="shared" si="4"/>
        <v xml:space="preserve">Pflegekindervermittlung und Pflegekindergeld [10013] </v>
      </c>
      <c r="T11" t="str">
        <f t="shared" si="5"/>
        <v>Pflegekindervermittlung und Pflegekindergeld</v>
      </c>
      <c r="U11" t="str">
        <f t="shared" si="6"/>
        <v>Nein</v>
      </c>
      <c r="V11" t="str">
        <f t="shared" si="7"/>
        <v/>
      </c>
      <c r="X11" t="str">
        <f t="shared" si="8"/>
        <v xml:space="preserve">Pflegekindervermittlung und Pflegekindergeld [10013] </v>
      </c>
      <c r="Y11" t="str">
        <f t="array" ref="Y11">IFERROR(INDEX($T$6:$T$305,MATCH(1,COUNTIF($Y$5:Y10,$T$6:$T$305)+($T$6:$T310&lt;&gt;"")*1,0)),"")</f>
        <v>Pflegekindervermittlung und Pflegekindergeld</v>
      </c>
      <c r="Z11" t="str">
        <f t="shared" si="9"/>
        <v>Nein</v>
      </c>
      <c r="AA11" t="str">
        <f t="shared" si="10"/>
        <v/>
      </c>
      <c r="AC11" t="str">
        <f>IF(Y11="","",VLOOKUP(Y11,Detaildaten!$F$8:$W$308,18,0))</f>
        <v>Anteil Gesamtbevölkerung</v>
      </c>
      <c r="AD11" t="str">
        <f>IF(Y11="","",Leistungsübersicht!$D$9)</f>
        <v>Land</v>
      </c>
      <c r="AE11" t="str">
        <f>IF(Y11="","",IF(AD11=Optionen!$N$6,Optionen!$N$6,IF(AD11=Optionen!$N$5,Leistungsübersicht!$D$10,IF(AD11=Optionen!$N$4,Leistungsübersicht!$D$10))))</f>
        <v>Baden-Württemberg</v>
      </c>
      <c r="AF11" t="b">
        <f>IF(Y11="","",IF(AD11=Optionen!$N$4,Leistungsübersicht!$D$11))</f>
        <v>0</v>
      </c>
      <c r="AG11" s="19">
        <f>_xlfn.IFNA(INDEX(Verteilungsschlüssel!$B$5:$V$35,MATCH('Leistungsübersicht - WIP'!AC11,Verteilungsschlüssel!$B$5:$B$35,0),MATCH('Leistungsübersicht - WIP'!AE11,Verteilungsschlüssel!$B$5:$V$5,0)),"")</f>
        <v>0.13352220384597055</v>
      </c>
    </row>
    <row r="12" spans="2:33" x14ac:dyDescent="0.3">
      <c r="B12">
        <v>7</v>
      </c>
      <c r="C12" t="str">
        <f>IF(Detaildaten!AD14="","",Detaildaten!AD14)</f>
        <v>Ja</v>
      </c>
      <c r="D12" t="str">
        <f>IF(Detaildaten!AE14="","",Detaildaten!AE14)</f>
        <v>Ja</v>
      </c>
      <c r="E12" t="str">
        <f>IF(Detaildaten!AC14="","",Detaildaten!AC14)</f>
        <v>Länder</v>
      </c>
      <c r="G12" t="str">
        <f>CONCATENATE(Detaildaten!D14," [",Detaildaten!E14,"] ")</f>
        <v xml:space="preserve">Gewährung von Hilfen zur Erziehung [10018] </v>
      </c>
      <c r="H12" t="str">
        <f>IF(Detaildaten!F14="","",Detaildaten!F14)</f>
        <v>Gewährung von Hilfen zur Erziehung</v>
      </c>
      <c r="I12" t="str">
        <f>Detaildaten!Z14</f>
        <v>Nein</v>
      </c>
      <c r="J12" t="str">
        <f>IF(Detaildaten!AA14="","",Detaildaten!AA14)</f>
        <v/>
      </c>
      <c r="L12" t="str">
        <f t="shared" si="0"/>
        <v xml:space="preserve">Gewährung von Hilfen zur Erziehung [10018] </v>
      </c>
      <c r="M12" t="str">
        <f t="shared" si="1"/>
        <v>Gewährung von Hilfen zur Erziehung</v>
      </c>
      <c r="N12" t="str">
        <f t="shared" si="2"/>
        <v>Nein</v>
      </c>
      <c r="O12" t="str">
        <f t="shared" si="3"/>
        <v/>
      </c>
      <c r="Q12">
        <f>COUNTIFS(Optionen!$T$3:$T$8,Leistungsübersicht!$D$9,Optionen!$U$3:$U$8,'Leistungsübersicht - WIP'!E12)</f>
        <v>1</v>
      </c>
      <c r="S12" t="str">
        <f t="shared" si="4"/>
        <v xml:space="preserve">Gewährung von Hilfen zur Erziehung [10018] </v>
      </c>
      <c r="T12" t="str">
        <f t="shared" si="5"/>
        <v>Gewährung von Hilfen zur Erziehung</v>
      </c>
      <c r="U12" t="str">
        <f t="shared" si="6"/>
        <v>Nein</v>
      </c>
      <c r="V12" t="str">
        <f t="shared" si="7"/>
        <v/>
      </c>
      <c r="X12" t="str">
        <f t="shared" si="8"/>
        <v xml:space="preserve">Gewährung von Hilfen zur Erziehung [10018] </v>
      </c>
      <c r="Y12" t="str">
        <f t="array" ref="Y12">IFERROR(INDEX($T$6:$T$305,MATCH(1,COUNTIF($Y$5:Y11,$T$6:$T$305)+($T$6:$T311&lt;&gt;"")*1,0)),"")</f>
        <v>Gewährung von Hilfen zur Erziehung</v>
      </c>
      <c r="Z12" t="str">
        <f t="shared" si="9"/>
        <v>Nein</v>
      </c>
      <c r="AA12" t="str">
        <f t="shared" si="10"/>
        <v/>
      </c>
      <c r="AC12" t="str">
        <f>IF(Y12="","",VLOOKUP(Y12,Detaildaten!$F$8:$W$308,18,0))</f>
        <v>Anteil Gesamtbevölkerung</v>
      </c>
      <c r="AD12" t="str">
        <f>IF(Y12="","",Leistungsübersicht!$D$9)</f>
        <v>Land</v>
      </c>
      <c r="AE12" t="str">
        <f>IF(Y12="","",IF(AD12=Optionen!$N$6,Optionen!$N$6,IF(AD12=Optionen!$N$5,Leistungsübersicht!$D$10,IF(AD12=Optionen!$N$4,Leistungsübersicht!$D$10))))</f>
        <v>Baden-Württemberg</v>
      </c>
      <c r="AF12" t="b">
        <f>IF(Y12="","",IF(AD12=Optionen!$N$4,Leistungsübersicht!$D$11))</f>
        <v>0</v>
      </c>
      <c r="AG12" s="19">
        <f>_xlfn.IFNA(INDEX(Verteilungsschlüssel!$B$5:$V$35,MATCH('Leistungsübersicht - WIP'!AC12,Verteilungsschlüssel!$B$5:$B$35,0),MATCH('Leistungsübersicht - WIP'!AE12,Verteilungsschlüssel!$B$5:$V$5,0)),"")</f>
        <v>0.13352220384597055</v>
      </c>
    </row>
    <row r="13" spans="2:33" x14ac:dyDescent="0.3">
      <c r="B13">
        <v>8</v>
      </c>
      <c r="C13" t="str">
        <f>IF(Detaildaten!AD15="","",Detaildaten!AD15)</f>
        <v>Ja</v>
      </c>
      <c r="D13" t="str">
        <f>IF(Detaildaten!AE15="","",Detaildaten!AE15)</f>
        <v>Ja</v>
      </c>
      <c r="E13" t="str">
        <f>IF(Detaildaten!AC15="","",Detaildaten!AC15)</f>
        <v>Länder</v>
      </c>
      <c r="G13" t="str">
        <f>CONCATENATE(Detaildaten!D15," [",Detaildaten!E15,"] ")</f>
        <v xml:space="preserve">Kindertagesbetreuung [10019] </v>
      </c>
      <c r="H13" t="str">
        <f>IF(Detaildaten!F15="","",Detaildaten!F15)</f>
        <v>Kindertagesbetreuung</v>
      </c>
      <c r="I13" t="str">
        <f>Detaildaten!Z15</f>
        <v>Nein</v>
      </c>
      <c r="J13" t="str">
        <f>IF(Detaildaten!AA15="","",Detaildaten!AA15)</f>
        <v/>
      </c>
      <c r="L13" t="str">
        <f t="shared" si="0"/>
        <v xml:space="preserve">Kindertagesbetreuung [10019] </v>
      </c>
      <c r="M13" t="str">
        <f t="shared" si="1"/>
        <v>Kindertagesbetreuung</v>
      </c>
      <c r="N13" t="str">
        <f t="shared" si="2"/>
        <v>Nein</v>
      </c>
      <c r="O13" t="str">
        <f t="shared" si="3"/>
        <v/>
      </c>
      <c r="Q13">
        <f>COUNTIFS(Optionen!$T$3:$T$8,Leistungsübersicht!$D$9,Optionen!$U$3:$U$8,'Leistungsübersicht - WIP'!E13)</f>
        <v>1</v>
      </c>
      <c r="S13" t="str">
        <f t="shared" si="4"/>
        <v xml:space="preserve">Kindertagesbetreuung [10019] </v>
      </c>
      <c r="T13" t="str">
        <f t="shared" si="5"/>
        <v>Kindertagesbetreuung</v>
      </c>
      <c r="U13" t="str">
        <f t="shared" si="6"/>
        <v>Nein</v>
      </c>
      <c r="V13" t="str">
        <f t="shared" si="7"/>
        <v/>
      </c>
      <c r="X13" t="str">
        <f t="shared" si="8"/>
        <v xml:space="preserve">Kindertagesbetreuung [10019] </v>
      </c>
      <c r="Y13" t="str">
        <f t="array" ref="Y13">IFERROR(INDEX($T$6:$T$305,MATCH(1,COUNTIF($Y$5:Y12,$T$6:$T$305)+($T$6:$T312&lt;&gt;"")*1,0)),"")</f>
        <v>Kindertagesbetreuung</v>
      </c>
      <c r="Z13" t="str">
        <f t="shared" si="9"/>
        <v>Nein</v>
      </c>
      <c r="AA13" t="str">
        <f t="shared" si="10"/>
        <v/>
      </c>
      <c r="AC13" t="str">
        <f>IF(Y13="","",VLOOKUP(Y13,Detaildaten!$F$8:$W$308,18,0))</f>
        <v>Anteil Gesamtbevölkerung</v>
      </c>
      <c r="AD13" t="str">
        <f>IF(Y13="","",Leistungsübersicht!$D$9)</f>
        <v>Land</v>
      </c>
      <c r="AE13" t="str">
        <f>IF(Y13="","",IF(AD13=Optionen!$N$6,Optionen!$N$6,IF(AD13=Optionen!$N$5,Leistungsübersicht!$D$10,IF(AD13=Optionen!$N$4,Leistungsübersicht!$D$10))))</f>
        <v>Baden-Württemberg</v>
      </c>
      <c r="AF13" t="b">
        <f>IF(Y13="","",IF(AD13=Optionen!$N$4,Leistungsübersicht!$D$11))</f>
        <v>0</v>
      </c>
      <c r="AG13" s="19">
        <f>_xlfn.IFNA(INDEX(Verteilungsschlüssel!$B$5:$V$35,MATCH('Leistungsübersicht - WIP'!AC13,Verteilungsschlüssel!$B$5:$B$35,0),MATCH('Leistungsübersicht - WIP'!AE13,Verteilungsschlüssel!$B$5:$V$5,0)),"")</f>
        <v>0.13352220384597055</v>
      </c>
    </row>
    <row r="14" spans="2:33" x14ac:dyDescent="0.3">
      <c r="B14">
        <v>9</v>
      </c>
      <c r="C14" t="str">
        <f>IF(Detaildaten!AD16="","",Detaildaten!AD16)</f>
        <v>Nein</v>
      </c>
      <c r="D14" t="str">
        <f>IF(Detaildaten!AE16="","",Detaildaten!AE16)</f>
        <v>Nein</v>
      </c>
      <c r="E14" t="str">
        <f>IF(Detaildaten!AC16="","",Detaildaten!AC16)</f>
        <v>Länder</v>
      </c>
      <c r="G14" t="str">
        <f>CONCATENATE(Detaildaten!D16," [",Detaildaten!E16,"] ")</f>
        <v xml:space="preserve">Namensänderung [10029] </v>
      </c>
      <c r="H14" t="str">
        <f>IF(Detaildaten!F16="","",Detaildaten!F16)</f>
        <v>Namensänderung</v>
      </c>
      <c r="I14" t="str">
        <f>Detaildaten!Z16</f>
        <v>Nein</v>
      </c>
      <c r="J14" t="str">
        <f>IF(Detaildaten!AA16="","",Detaildaten!AA16)</f>
        <v/>
      </c>
      <c r="L14" t="str">
        <f t="shared" si="0"/>
        <v/>
      </c>
      <c r="M14" t="str">
        <f t="shared" si="1"/>
        <v/>
      </c>
      <c r="N14" t="str">
        <f t="shared" si="2"/>
        <v/>
      </c>
      <c r="O14" t="str">
        <f t="shared" si="3"/>
        <v/>
      </c>
      <c r="Q14">
        <f>COUNTIFS(Optionen!$T$3:$T$8,Leistungsübersicht!$D$9,Optionen!$U$3:$U$8,'Leistungsübersicht - WIP'!E14)</f>
        <v>1</v>
      </c>
      <c r="S14" t="str">
        <f t="shared" si="4"/>
        <v/>
      </c>
      <c r="T14" t="str">
        <f t="shared" si="5"/>
        <v/>
      </c>
      <c r="U14" t="str">
        <f t="shared" si="6"/>
        <v/>
      </c>
      <c r="V14" t="str">
        <f t="shared" si="7"/>
        <v/>
      </c>
      <c r="X14" t="str">
        <f t="shared" si="8"/>
        <v xml:space="preserve">Unterhaltsvorschuss [10035] </v>
      </c>
      <c r="Y14" t="str">
        <f t="array" ref="Y14">IFERROR(INDEX($T$6:$T$305,MATCH(1,COUNTIF($Y$5:Y13,$T$6:$T$305)+($T$6:$T313&lt;&gt;"")*1,0)),"")</f>
        <v>Unterhaltsvorschuss</v>
      </c>
      <c r="Z14" t="str">
        <f t="shared" si="9"/>
        <v>Nein</v>
      </c>
      <c r="AA14" t="str">
        <f t="shared" si="10"/>
        <v/>
      </c>
      <c r="AC14" t="str">
        <f>IF(Y14="","",VLOOKUP(Y14,Detaildaten!$F$8:$W$308,18,0))</f>
        <v>Anteil Gesamtbevölkerung</v>
      </c>
      <c r="AD14" t="str">
        <f>IF(Y14="","",Leistungsübersicht!$D$9)</f>
        <v>Land</v>
      </c>
      <c r="AE14" t="str">
        <f>IF(Y14="","",IF(AD14=Optionen!$N$6,Optionen!$N$6,IF(AD14=Optionen!$N$5,Leistungsübersicht!$D$10,IF(AD14=Optionen!$N$4,Leistungsübersicht!$D$10))))</f>
        <v>Baden-Württemberg</v>
      </c>
      <c r="AF14" t="b">
        <f>IF(Y14="","",IF(AD14=Optionen!$N$4,Leistungsübersicht!$D$11))</f>
        <v>0</v>
      </c>
      <c r="AG14" s="19">
        <f>_xlfn.IFNA(INDEX(Verteilungsschlüssel!$B$5:$V$35,MATCH('Leistungsübersicht - WIP'!AC14,Verteilungsschlüssel!$B$5:$B$35,0),MATCH('Leistungsübersicht - WIP'!AE14,Verteilungsschlüssel!$B$5:$V$5,0)),"")</f>
        <v>0.13352220384597055</v>
      </c>
    </row>
    <row r="15" spans="2:33" x14ac:dyDescent="0.3">
      <c r="B15">
        <v>10</v>
      </c>
      <c r="C15" t="str">
        <f>IF(Detaildaten!AD17="","",Detaildaten!AD17)</f>
        <v>Ja</v>
      </c>
      <c r="D15" t="str">
        <f>IF(Detaildaten!AE17="","",Detaildaten!AE17)</f>
        <v>Ja</v>
      </c>
      <c r="E15" t="str">
        <f>IF(Detaildaten!AC17="","",Detaildaten!AC17)</f>
        <v>Länder</v>
      </c>
      <c r="G15" t="str">
        <f>CONCATENATE(Detaildaten!D17," [",Detaildaten!E17,"] ")</f>
        <v xml:space="preserve">Unterhaltsvorschuss [10035] </v>
      </c>
      <c r="H15" t="str">
        <f>IF(Detaildaten!F17="","",Detaildaten!F17)</f>
        <v>Unterhaltsvorschuss</v>
      </c>
      <c r="I15" t="str">
        <f>Detaildaten!Z17</f>
        <v>Nein</v>
      </c>
      <c r="J15" t="str">
        <f>IF(Detaildaten!AA17="","",Detaildaten!AA17)</f>
        <v/>
      </c>
      <c r="L15" t="str">
        <f t="shared" si="0"/>
        <v xml:space="preserve">Unterhaltsvorschuss [10035] </v>
      </c>
      <c r="M15" t="str">
        <f t="shared" si="1"/>
        <v>Unterhaltsvorschuss</v>
      </c>
      <c r="N15" t="str">
        <f t="shared" si="2"/>
        <v>Nein</v>
      </c>
      <c r="O15" t="str">
        <f t="shared" si="3"/>
        <v/>
      </c>
      <c r="Q15">
        <f>COUNTIFS(Optionen!$T$3:$T$8,Leistungsübersicht!$D$9,Optionen!$U$3:$U$8,'Leistungsübersicht - WIP'!E15)</f>
        <v>1</v>
      </c>
      <c r="S15" t="str">
        <f t="shared" si="4"/>
        <v xml:space="preserve">Unterhaltsvorschuss [10035] </v>
      </c>
      <c r="T15" t="str">
        <f t="shared" si="5"/>
        <v>Unterhaltsvorschuss</v>
      </c>
      <c r="U15" t="str">
        <f t="shared" si="6"/>
        <v>Nein</v>
      </c>
      <c r="V15" t="str">
        <f t="shared" si="7"/>
        <v/>
      </c>
      <c r="X15" t="str">
        <f t="shared" si="8"/>
        <v xml:space="preserve">Beistandschaft [10736] </v>
      </c>
      <c r="Y15" t="str">
        <f t="array" ref="Y15">IFERROR(INDEX($T$6:$T$305,MATCH(1,COUNTIF($Y$5:Y14,$T$6:$T$305)+($T$6:$T314&lt;&gt;"")*1,0)),"")</f>
        <v>Beistandschaft</v>
      </c>
      <c r="Z15" t="str">
        <f t="shared" si="9"/>
        <v>Nein</v>
      </c>
      <c r="AA15" t="str">
        <f t="shared" si="10"/>
        <v/>
      </c>
      <c r="AC15" t="str">
        <f>IF(Y15="","",VLOOKUP(Y15,Detaildaten!$F$8:$W$308,18,0))</f>
        <v>Anteil Gesamtbevölkerung</v>
      </c>
      <c r="AD15" t="str">
        <f>IF(Y15="","",Leistungsübersicht!$D$9)</f>
        <v>Land</v>
      </c>
      <c r="AE15" t="str">
        <f>IF(Y15="","",IF(AD15=Optionen!$N$6,Optionen!$N$6,IF(AD15=Optionen!$N$5,Leistungsübersicht!$D$10,IF(AD15=Optionen!$N$4,Leistungsübersicht!$D$10))))</f>
        <v>Baden-Württemberg</v>
      </c>
      <c r="AF15" t="b">
        <f>IF(Y15="","",IF(AD15=Optionen!$N$4,Leistungsübersicht!$D$11))</f>
        <v>0</v>
      </c>
      <c r="AG15" s="19">
        <f>_xlfn.IFNA(INDEX(Verteilungsschlüssel!$B$5:$V$35,MATCH('Leistungsübersicht - WIP'!AC15,Verteilungsschlüssel!$B$5:$B$35,0),MATCH('Leistungsübersicht - WIP'!AE15,Verteilungsschlüssel!$B$5:$V$5,0)),"")</f>
        <v>0.13352220384597055</v>
      </c>
    </row>
    <row r="16" spans="2:33" x14ac:dyDescent="0.3">
      <c r="B16">
        <v>11</v>
      </c>
      <c r="C16" t="str">
        <f>IF(Detaildaten!AD18="","",Detaildaten!AD18)</f>
        <v>Ja</v>
      </c>
      <c r="D16" t="str">
        <f>IF(Detaildaten!AE18="","",Detaildaten!AE18)</f>
        <v>Ja</v>
      </c>
      <c r="E16" t="str">
        <f>IF(Detaildaten!AC18="","",Detaildaten!AC18)</f>
        <v>Länder</v>
      </c>
      <c r="G16" t="str">
        <f>CONCATENATE(Detaildaten!D18," [",Detaildaten!E18,"] ")</f>
        <v xml:space="preserve">Beistandschaft [10736] </v>
      </c>
      <c r="H16" t="str">
        <f>IF(Detaildaten!F18="","",Detaildaten!F18)</f>
        <v>Beistandschaft</v>
      </c>
      <c r="I16" t="str">
        <f>Detaildaten!Z18</f>
        <v>Nein</v>
      </c>
      <c r="J16" t="str">
        <f>IF(Detaildaten!AA18="","",Detaildaten!AA18)</f>
        <v/>
      </c>
      <c r="L16" t="str">
        <f t="shared" si="0"/>
        <v xml:space="preserve">Beistandschaft [10736] </v>
      </c>
      <c r="M16" t="str">
        <f t="shared" si="1"/>
        <v>Beistandschaft</v>
      </c>
      <c r="N16" t="str">
        <f t="shared" si="2"/>
        <v>Nein</v>
      </c>
      <c r="O16" t="str">
        <f t="shared" si="3"/>
        <v/>
      </c>
      <c r="Q16">
        <f>COUNTIFS(Optionen!$T$3:$T$8,Leistungsübersicht!$D$9,Optionen!$U$3:$U$8,'Leistungsübersicht - WIP'!E16)</f>
        <v>1</v>
      </c>
      <c r="S16" t="str">
        <f t="shared" si="4"/>
        <v xml:space="preserve">Beistandschaft [10736] </v>
      </c>
      <c r="T16" t="str">
        <f t="shared" si="5"/>
        <v>Beistandschaft</v>
      </c>
      <c r="U16" t="str">
        <f t="shared" si="6"/>
        <v>Nein</v>
      </c>
      <c r="V16" t="str">
        <f t="shared" si="7"/>
        <v/>
      </c>
      <c r="X16" t="str">
        <f t="shared" si="8"/>
        <v xml:space="preserve">Kombinierte Familienleistungen [10744] </v>
      </c>
      <c r="Y16" t="str">
        <f t="array" ref="Y16">IFERROR(INDEX($T$6:$T$305,MATCH(1,COUNTIF($Y$5:Y15,$T$6:$T$305)+($T$6:$T315&lt;&gt;"")*1,0)),"")</f>
        <v>Namensbestimmung</v>
      </c>
      <c r="Z16" t="str">
        <f t="shared" si="9"/>
        <v>Nein</v>
      </c>
      <c r="AA16" t="str">
        <f t="shared" si="10"/>
        <v/>
      </c>
      <c r="AC16" t="str">
        <f>IF(Y16="","",VLOOKUP(Y16,Detaildaten!$F$8:$W$308,18,0))</f>
        <v>Anteil Gesamtbevölkerung</v>
      </c>
      <c r="AD16" t="str">
        <f>IF(Y16="","",Leistungsübersicht!$D$9)</f>
        <v>Land</v>
      </c>
      <c r="AE16" t="str">
        <f>IF(Y16="","",IF(AD16=Optionen!$N$6,Optionen!$N$6,IF(AD16=Optionen!$N$5,Leistungsübersicht!$D$10,IF(AD16=Optionen!$N$4,Leistungsübersicht!$D$10))))</f>
        <v>Baden-Württemberg</v>
      </c>
      <c r="AF16" t="b">
        <f>IF(Y16="","",IF(AD16=Optionen!$N$4,Leistungsübersicht!$D$11))</f>
        <v>0</v>
      </c>
      <c r="AG16" s="19">
        <f>_xlfn.IFNA(INDEX(Verteilungsschlüssel!$B$5:$V$35,MATCH('Leistungsübersicht - WIP'!AC16,Verteilungsschlüssel!$B$5:$B$35,0),MATCH('Leistungsübersicht - WIP'!AE16,Verteilungsschlüssel!$B$5:$V$5,0)),"")</f>
        <v>0.13352220384597055</v>
      </c>
    </row>
    <row r="17" spans="2:33" x14ac:dyDescent="0.3">
      <c r="B17">
        <v>12</v>
      </c>
      <c r="C17" t="str">
        <f>IF(Detaildaten!AD19="","",Detaildaten!AD19)</f>
        <v>Nein</v>
      </c>
      <c r="D17" t="str">
        <f>IF(Detaildaten!AE19="","",Detaildaten!AE19)</f>
        <v>Nein</v>
      </c>
      <c r="E17" t="str">
        <f>IF(Detaildaten!AC19="","",Detaildaten!AC19)</f>
        <v>Länder</v>
      </c>
      <c r="G17" t="str">
        <f>CONCATENATE(Detaildaten!D19," [",Detaildaten!E19,"] ")</f>
        <v xml:space="preserve">Kombinierte Familienleistungen [10744] </v>
      </c>
      <c r="H17" t="str">
        <f>IF(Detaildaten!F19="","",Detaildaten!F19)</f>
        <v>Kombinierte Familienleistungen</v>
      </c>
      <c r="I17" t="str">
        <f>Detaildaten!Z19</f>
        <v>Nein</v>
      </c>
      <c r="J17" t="str">
        <f>IF(Detaildaten!AA19="","",Detaildaten!AA19)</f>
        <v/>
      </c>
      <c r="L17" t="str">
        <f t="shared" si="0"/>
        <v/>
      </c>
      <c r="M17" t="str">
        <f t="shared" si="1"/>
        <v/>
      </c>
      <c r="N17" t="str">
        <f t="shared" si="2"/>
        <v/>
      </c>
      <c r="O17" t="str">
        <f t="shared" si="3"/>
        <v/>
      </c>
      <c r="Q17">
        <f>COUNTIFS(Optionen!$T$3:$T$8,Leistungsübersicht!$D$9,Optionen!$U$3:$U$8,'Leistungsübersicht - WIP'!E17)</f>
        <v>1</v>
      </c>
      <c r="S17" t="str">
        <f t="shared" si="4"/>
        <v/>
      </c>
      <c r="T17" t="str">
        <f t="shared" si="5"/>
        <v/>
      </c>
      <c r="U17" t="str">
        <f t="shared" si="6"/>
        <v/>
      </c>
      <c r="V17" t="str">
        <f t="shared" si="7"/>
        <v/>
      </c>
      <c r="X17" t="str">
        <f t="shared" si="8"/>
        <v xml:space="preserve">Anmeldung der Ehe, Voranmeldung der Ehe, Ehefähigkeitszeugnis [10025/10026] </v>
      </c>
      <c r="Y17" t="str">
        <f t="array" ref="Y17">IFERROR(INDEX($T$6:$T$305,MATCH(1,COUNTIF($Y$5:Y16,$T$6:$T$305)+($T$6:$T316&lt;&gt;"")*1,0)),"")</f>
        <v>Ehe-Basis</v>
      </c>
      <c r="Z17" t="str">
        <f t="shared" si="9"/>
        <v>Nein</v>
      </c>
      <c r="AA17" t="str">
        <f t="shared" si="10"/>
        <v/>
      </c>
      <c r="AC17" t="str">
        <f>IF(Y17="","",VLOOKUP(Y17,Detaildaten!$F$8:$W$308,18,0))</f>
        <v>Anteil Gesamtbevölkerung</v>
      </c>
      <c r="AD17" t="str">
        <f>IF(Y17="","",Leistungsübersicht!$D$9)</f>
        <v>Land</v>
      </c>
      <c r="AE17" t="str">
        <f>IF(Y17="","",IF(AD17=Optionen!$N$6,Optionen!$N$6,IF(AD17=Optionen!$N$5,Leistungsübersicht!$D$10,IF(AD17=Optionen!$N$4,Leistungsübersicht!$D$10))))</f>
        <v>Baden-Württemberg</v>
      </c>
      <c r="AF17" t="b">
        <f>IF(Y17="","",IF(AD17=Optionen!$N$4,Leistungsübersicht!$D$11))</f>
        <v>0</v>
      </c>
      <c r="AG17" s="19">
        <f>_xlfn.IFNA(INDEX(Verteilungsschlüssel!$B$5:$V$35,MATCH('Leistungsübersicht - WIP'!AC17,Verteilungsschlüssel!$B$5:$B$35,0),MATCH('Leistungsübersicht - WIP'!AE17,Verteilungsschlüssel!$B$5:$V$5,0)),"")</f>
        <v>0.13352220384597055</v>
      </c>
    </row>
    <row r="18" spans="2:33" x14ac:dyDescent="0.3">
      <c r="B18">
        <v>13</v>
      </c>
      <c r="C18" t="str">
        <f>IF(Detaildaten!AD20="","",Detaildaten!AD20)</f>
        <v>Nein</v>
      </c>
      <c r="D18" t="str">
        <f>IF(Detaildaten!AE20="","",Detaildaten!AE20)</f>
        <v>Nein</v>
      </c>
      <c r="E18" t="str">
        <f>IF(Detaildaten!AC20="","",Detaildaten!AC20)</f>
        <v>Länder</v>
      </c>
      <c r="G18" t="str">
        <f>CONCATENATE(Detaildaten!D20," [",Detaildaten!E20,"] ")</f>
        <v xml:space="preserve">Namenserklärung [10768] </v>
      </c>
      <c r="H18" t="str">
        <f>IF(Detaildaten!F20="","",Detaildaten!F20)</f>
        <v>Namenserklärung</v>
      </c>
      <c r="I18" t="str">
        <f>Detaildaten!Z20</f>
        <v>Nein</v>
      </c>
      <c r="J18" t="str">
        <f>IF(Detaildaten!AA20="","",Detaildaten!AA20)</f>
        <v/>
      </c>
      <c r="L18" t="str">
        <f t="shared" si="0"/>
        <v/>
      </c>
      <c r="M18" t="str">
        <f t="shared" si="1"/>
        <v/>
      </c>
      <c r="N18" t="str">
        <f t="shared" si="2"/>
        <v/>
      </c>
      <c r="O18" t="str">
        <f t="shared" si="3"/>
        <v/>
      </c>
      <c r="Q18">
        <f>COUNTIFS(Optionen!$T$3:$T$8,Leistungsübersicht!$D$9,Optionen!$U$3:$U$8,'Leistungsübersicht - WIP'!E18)</f>
        <v>1</v>
      </c>
      <c r="S18" t="str">
        <f t="shared" si="4"/>
        <v/>
      </c>
      <c r="T18" t="str">
        <f t="shared" si="5"/>
        <v/>
      </c>
      <c r="U18" t="str">
        <f t="shared" si="6"/>
        <v/>
      </c>
      <c r="V18" t="str">
        <f t="shared" si="7"/>
        <v/>
      </c>
      <c r="X18" t="str">
        <f t="shared" si="8"/>
        <v/>
      </c>
      <c r="Y18" t="str">
        <f t="array" ref="Y18">IFERROR(INDEX($T$6:$T$305,MATCH(1,COUNTIF($Y$5:Y17,$T$6:$T$305)+($T$6:$T317&lt;&gt;"")*1,0)),"")</f>
        <v/>
      </c>
      <c r="Z18" t="str">
        <f t="shared" si="9"/>
        <v/>
      </c>
      <c r="AA18" t="str">
        <f t="shared" si="10"/>
        <v/>
      </c>
      <c r="AC18" t="str">
        <f>IF(Y18="","",VLOOKUP(Y18,Detaildaten!$F$8:$W$308,18,0))</f>
        <v/>
      </c>
      <c r="AD18" t="str">
        <f>IF(Y18="","",Leistungsübersicht!$D$9)</f>
        <v/>
      </c>
      <c r="AE18" t="str">
        <f>IF(Y18="","",IF(AD18=Optionen!$N$6,Optionen!$N$6,IF(AD18=Optionen!$N$5,Leistungsübersicht!$D$10,IF(AD18=Optionen!$N$4,Leistungsübersicht!$D$10))))</f>
        <v/>
      </c>
      <c r="AF18" t="str">
        <f>IF(Y18="","",IF(AD18=Optionen!$N$4,Leistungsübersicht!$D$11))</f>
        <v/>
      </c>
      <c r="AG18" s="19" t="str">
        <f>_xlfn.IFNA(INDEX(Verteilungsschlüssel!$B$5:$V$35,MATCH('Leistungsübersicht - WIP'!AC18,Verteilungsschlüssel!$B$5:$B$35,0),MATCH('Leistungsübersicht - WIP'!AE18,Verteilungsschlüssel!$B$5:$V$5,0)),"")</f>
        <v/>
      </c>
    </row>
    <row r="19" spans="2:33" x14ac:dyDescent="0.3">
      <c r="B19">
        <v>14</v>
      </c>
      <c r="C19" t="str">
        <f>IF(Detaildaten!AD21="","",Detaildaten!AD21)</f>
        <v>Ja</v>
      </c>
      <c r="D19" t="str">
        <f>IF(Detaildaten!AE21="","",Detaildaten!AE21)</f>
        <v>Ja</v>
      </c>
      <c r="E19" t="str">
        <f>IF(Detaildaten!AC21="","",Detaildaten!AC21)</f>
        <v>Länder</v>
      </c>
      <c r="G19" t="str">
        <f>CONCATENATE(Detaildaten!D21," [",Detaildaten!E21,"] ")</f>
        <v xml:space="preserve">Kombinierte Familienleistungen [10744] </v>
      </c>
      <c r="H19" t="str">
        <f>IF(Detaildaten!F21="","",Detaildaten!F21)</f>
        <v>Namensbestimmung</v>
      </c>
      <c r="I19" t="str">
        <f>Detaildaten!Z21</f>
        <v>Nein</v>
      </c>
      <c r="J19" t="str">
        <f>IF(Detaildaten!AA21="","",Detaildaten!AA21)</f>
        <v/>
      </c>
      <c r="L19" t="str">
        <f t="shared" si="0"/>
        <v xml:space="preserve">Kombinierte Familienleistungen [10744] </v>
      </c>
      <c r="M19" t="str">
        <f t="shared" si="1"/>
        <v>Namensbestimmung</v>
      </c>
      <c r="N19" t="str">
        <f t="shared" si="2"/>
        <v>Nein</v>
      </c>
      <c r="O19" t="str">
        <f t="shared" si="3"/>
        <v/>
      </c>
      <c r="Q19">
        <f>COUNTIFS(Optionen!$T$3:$T$8,Leistungsübersicht!$D$9,Optionen!$U$3:$U$8,'Leistungsübersicht - WIP'!E19)</f>
        <v>1</v>
      </c>
      <c r="S19" t="str">
        <f t="shared" si="4"/>
        <v xml:space="preserve">Kombinierte Familienleistungen [10744] </v>
      </c>
      <c r="T19" t="str">
        <f t="shared" si="5"/>
        <v>Namensbestimmung</v>
      </c>
      <c r="U19" t="str">
        <f t="shared" si="6"/>
        <v>Nein</v>
      </c>
      <c r="V19" t="str">
        <f t="shared" si="7"/>
        <v/>
      </c>
      <c r="X19" t="str">
        <f t="shared" si="8"/>
        <v/>
      </c>
      <c r="Y19" t="str">
        <f t="array" ref="Y19">IFERROR(INDEX($T$6:$T$305,MATCH(1,COUNTIF($Y$5:Y18,$T$6:$T$305)+($T$6:$T318&lt;&gt;"")*1,0)),"")</f>
        <v/>
      </c>
      <c r="Z19" t="str">
        <f t="shared" si="9"/>
        <v/>
      </c>
      <c r="AA19" t="str">
        <f t="shared" si="10"/>
        <v/>
      </c>
      <c r="AC19" t="str">
        <f>IF(Y19="","",VLOOKUP(Y19,Detaildaten!$F$8:$W$308,18,0))</f>
        <v/>
      </c>
      <c r="AD19" t="str">
        <f>IF(Y19="","",Leistungsübersicht!$D$9)</f>
        <v/>
      </c>
      <c r="AE19" t="str">
        <f>IF(Y19="","",IF(AD19=Optionen!$N$6,Optionen!$N$6,IF(AD19=Optionen!$N$5,Leistungsübersicht!$D$10,IF(AD19=Optionen!$N$4,Leistungsübersicht!$D$10))))</f>
        <v/>
      </c>
      <c r="AF19" t="str">
        <f>IF(Y19="","",IF(AD19=Optionen!$N$4,Leistungsübersicht!$D$11))</f>
        <v/>
      </c>
      <c r="AG19" s="19" t="str">
        <f>_xlfn.IFNA(INDEX(Verteilungsschlüssel!$B$5:$V$35,MATCH('Leistungsübersicht - WIP'!AC19,Verteilungsschlüssel!$B$5:$B$35,0),MATCH('Leistungsübersicht - WIP'!AE19,Verteilungsschlüssel!$B$5:$V$5,0)),"")</f>
        <v/>
      </c>
    </row>
    <row r="20" spans="2:33" x14ac:dyDescent="0.3">
      <c r="B20">
        <v>15</v>
      </c>
      <c r="C20" t="str">
        <f>IF(Detaildaten!AD22="","",Detaildaten!AD22)</f>
        <v>Ja</v>
      </c>
      <c r="D20" t="str">
        <f>IF(Detaildaten!AE22="","",Detaildaten!AE22)</f>
        <v>Nein</v>
      </c>
      <c r="E20" t="str">
        <f>IF(Detaildaten!AC22="","",Detaildaten!AC22)</f>
        <v>Länder</v>
      </c>
      <c r="G20" t="str">
        <f>CONCATENATE(Detaildaten!D22," [",Detaildaten!E22,"] ")</f>
        <v xml:space="preserve">Elterngeld [10000] </v>
      </c>
      <c r="H20" t="str">
        <f>IF(Detaildaten!F22="","",Detaildaten!F22)</f>
        <v>Eltengeld Digital</v>
      </c>
      <c r="I20" t="str">
        <f>Detaildaten!Z22</f>
        <v>Nein</v>
      </c>
      <c r="J20" t="str">
        <f>IF(Detaildaten!AA22="","",Detaildaten!AA22)</f>
        <v/>
      </c>
      <c r="L20" t="str">
        <f t="shared" si="0"/>
        <v/>
      </c>
      <c r="M20" t="str">
        <f t="shared" si="1"/>
        <v/>
      </c>
      <c r="N20" t="str">
        <f t="shared" si="2"/>
        <v/>
      </c>
      <c r="O20" t="str">
        <f t="shared" si="3"/>
        <v/>
      </c>
      <c r="Q20">
        <f>COUNTIFS(Optionen!$T$3:$T$8,Leistungsübersicht!$D$9,Optionen!$U$3:$U$8,'Leistungsübersicht - WIP'!E20)</f>
        <v>1</v>
      </c>
      <c r="S20" t="str">
        <f t="shared" si="4"/>
        <v/>
      </c>
      <c r="T20" t="str">
        <f t="shared" si="5"/>
        <v/>
      </c>
      <c r="U20" t="str">
        <f t="shared" si="6"/>
        <v/>
      </c>
      <c r="V20" t="str">
        <f t="shared" si="7"/>
        <v/>
      </c>
      <c r="X20" t="str">
        <f t="shared" si="8"/>
        <v/>
      </c>
      <c r="Y20" t="str">
        <f t="array" ref="Y20">IFERROR(INDEX($T$6:$T$305,MATCH(1,COUNTIF($Y$5:Y19,$T$6:$T$305)+($T$6:$T319&lt;&gt;"")*1,0)),"")</f>
        <v/>
      </c>
      <c r="Z20" t="str">
        <f t="shared" si="9"/>
        <v/>
      </c>
      <c r="AA20" t="str">
        <f t="shared" si="10"/>
        <v/>
      </c>
      <c r="AC20" t="str">
        <f>IF(Y20="","",VLOOKUP(Y20,Detaildaten!$F$8:$W$308,18,0))</f>
        <v/>
      </c>
      <c r="AD20" t="str">
        <f>IF(Y20="","",Leistungsübersicht!$D$9)</f>
        <v/>
      </c>
      <c r="AE20" t="str">
        <f>IF(Y20="","",IF(AD20=Optionen!$N$6,Optionen!$N$6,IF(AD20=Optionen!$N$5,Leistungsübersicht!$D$10,IF(AD20=Optionen!$N$4,Leistungsübersicht!$D$10))))</f>
        <v/>
      </c>
      <c r="AF20" t="str">
        <f>IF(Y20="","",IF(AD20=Optionen!$N$4,Leistungsübersicht!$D$11))</f>
        <v/>
      </c>
      <c r="AG20" s="19" t="str">
        <f>_xlfn.IFNA(INDEX(Verteilungsschlüssel!$B$5:$V$35,MATCH('Leistungsübersicht - WIP'!AC20,Verteilungsschlüssel!$B$5:$B$35,0),MATCH('Leistungsübersicht - WIP'!AE20,Verteilungsschlüssel!$B$5:$V$5,0)),"")</f>
        <v/>
      </c>
    </row>
    <row r="21" spans="2:33" x14ac:dyDescent="0.3">
      <c r="B21">
        <v>16</v>
      </c>
      <c r="C21" t="str">
        <f>IF(Detaildaten!AD23="","",Detaildaten!AD23)</f>
        <v>Ja</v>
      </c>
      <c r="D21" t="str">
        <f>IF(Detaildaten!AE23="","",Detaildaten!AE23)</f>
        <v>Ja</v>
      </c>
      <c r="E21" t="str">
        <f>IF(Detaildaten!AC23="","",Detaildaten!AC23)</f>
        <v>Länder</v>
      </c>
      <c r="G21" t="str">
        <f>CONCATENATE(Detaildaten!D23," [",Detaildaten!E23,"] ")</f>
        <v xml:space="preserve">Anmeldung der Ehe, Voranmeldung der Ehe, Ehefähigkeitszeugnis [10025/10026] </v>
      </c>
      <c r="H21" t="str">
        <f>IF(Detaildaten!F23="","",Detaildaten!F23)</f>
        <v>Ehe-Basis</v>
      </c>
      <c r="I21" t="str">
        <f>Detaildaten!Z23</f>
        <v>Nein</v>
      </c>
      <c r="J21" t="str">
        <f>IF(Detaildaten!AA23="","",Detaildaten!AA23)</f>
        <v/>
      </c>
      <c r="L21" t="str">
        <f t="shared" si="0"/>
        <v xml:space="preserve">Anmeldung der Ehe, Voranmeldung der Ehe, Ehefähigkeitszeugnis [10025/10026] </v>
      </c>
      <c r="M21" t="str">
        <f t="shared" si="1"/>
        <v>Ehe-Basis</v>
      </c>
      <c r="N21" t="str">
        <f t="shared" si="2"/>
        <v>Nein</v>
      </c>
      <c r="O21" t="str">
        <f t="shared" si="3"/>
        <v/>
      </c>
      <c r="Q21">
        <f>COUNTIFS(Optionen!$T$3:$T$8,Leistungsübersicht!$D$9,Optionen!$U$3:$U$8,'Leistungsübersicht - WIP'!E21)</f>
        <v>1</v>
      </c>
      <c r="S21" t="str">
        <f t="shared" si="4"/>
        <v xml:space="preserve">Anmeldung der Ehe, Voranmeldung der Ehe, Ehefähigkeitszeugnis [10025/10026] </v>
      </c>
      <c r="T21" t="str">
        <f t="shared" si="5"/>
        <v>Ehe-Basis</v>
      </c>
      <c r="U21" t="str">
        <f t="shared" si="6"/>
        <v>Nein</v>
      </c>
      <c r="V21" t="str">
        <f t="shared" si="7"/>
        <v/>
      </c>
      <c r="X21" t="str">
        <f t="shared" si="8"/>
        <v/>
      </c>
      <c r="Y21" t="str">
        <f t="array" ref="Y21">IFERROR(INDEX($T$6:$T$305,MATCH(1,COUNTIF($Y$5:Y20,$T$6:$T$305)+($T$6:$T320&lt;&gt;"")*1,0)),"")</f>
        <v/>
      </c>
      <c r="Z21" t="str">
        <f t="shared" si="9"/>
        <v/>
      </c>
      <c r="AA21" t="str">
        <f t="shared" si="10"/>
        <v/>
      </c>
      <c r="AC21" t="str">
        <f>IF(Y21="","",VLOOKUP(Y21,Detaildaten!$F$8:$W$308,18,0))</f>
        <v/>
      </c>
      <c r="AD21" t="str">
        <f>IF(Y21="","",Leistungsübersicht!$D$9)</f>
        <v/>
      </c>
      <c r="AE21" t="str">
        <f>IF(Y21="","",IF(AD21=Optionen!$N$6,Optionen!$N$6,IF(AD21=Optionen!$N$5,Leistungsübersicht!$D$10,IF(AD21=Optionen!$N$4,Leistungsübersicht!$D$10))))</f>
        <v/>
      </c>
      <c r="AF21" t="str">
        <f>IF(Y21="","",IF(AD21=Optionen!$N$4,Leistungsübersicht!$D$11))</f>
        <v/>
      </c>
      <c r="AG21" s="19" t="str">
        <f>_xlfn.IFNA(INDEX(Verteilungsschlüssel!$B$5:$V$35,MATCH('Leistungsübersicht - WIP'!AC21,Verteilungsschlüssel!$B$5:$B$35,0),MATCH('Leistungsübersicht - WIP'!AE21,Verteilungsschlüssel!$B$5:$V$5,0)),"")</f>
        <v/>
      </c>
    </row>
    <row r="22" spans="2:33" x14ac:dyDescent="0.3">
      <c r="B22">
        <v>17</v>
      </c>
      <c r="C22" t="str">
        <f>IF(Detaildaten!AD24="","",Detaildaten!AD24)</f>
        <v>Ja</v>
      </c>
      <c r="D22" t="str">
        <f>IF(Detaildaten!AE24="","",Detaildaten!AE24)</f>
        <v>Nein</v>
      </c>
      <c r="E22" t="str">
        <f>IF(Detaildaten!AC24="","",Detaildaten!AC24)</f>
        <v>Länder</v>
      </c>
      <c r="G22" t="str">
        <f>CONCATENATE(Detaildaten!D24," [",Detaildaten!E24,"] ")</f>
        <v xml:space="preserve">Nachbeurkungung Ehe Ausland, Ausstellung Eheurkunde, Ausstellung Lebenspartnerschaftsurkunde [10026/10028] </v>
      </c>
      <c r="H22" t="str">
        <f>IF(Detaildaten!F24="","",Detaildaten!F24)</f>
        <v>Ehe-Erweitert</v>
      </c>
      <c r="I22" t="str">
        <f>Detaildaten!Z24</f>
        <v>Nein</v>
      </c>
      <c r="J22" t="str">
        <f>IF(Detaildaten!AA24="","",Detaildaten!AA24)</f>
        <v/>
      </c>
      <c r="L22" t="str">
        <f t="shared" si="0"/>
        <v/>
      </c>
      <c r="M22" t="str">
        <f t="shared" si="1"/>
        <v/>
      </c>
      <c r="N22" t="str">
        <f t="shared" si="2"/>
        <v/>
      </c>
      <c r="O22" t="str">
        <f t="shared" si="3"/>
        <v/>
      </c>
      <c r="Q22">
        <f>COUNTIFS(Optionen!$T$3:$T$8,Leistungsübersicht!$D$9,Optionen!$U$3:$U$8,'Leistungsübersicht - WIP'!E22)</f>
        <v>1</v>
      </c>
      <c r="S22" t="str">
        <f t="shared" si="4"/>
        <v/>
      </c>
      <c r="T22" t="str">
        <f t="shared" si="5"/>
        <v/>
      </c>
      <c r="U22" t="str">
        <f t="shared" si="6"/>
        <v/>
      </c>
      <c r="V22" t="str">
        <f t="shared" si="7"/>
        <v/>
      </c>
      <c r="X22" t="str">
        <f t="shared" si="8"/>
        <v/>
      </c>
      <c r="Y22" t="str">
        <f t="array" ref="Y22">IFERROR(INDEX($T$6:$T$305,MATCH(1,COUNTIF($Y$5:Y21,$T$6:$T$305)+($T$6:$T321&lt;&gt;"")*1,0)),"")</f>
        <v/>
      </c>
      <c r="Z22" t="str">
        <f t="shared" si="9"/>
        <v/>
      </c>
      <c r="AA22" t="str">
        <f t="shared" si="10"/>
        <v/>
      </c>
      <c r="AC22" t="str">
        <f>IF(Y22="","",VLOOKUP(Y22,Detaildaten!$F$8:$W$308,18,0))</f>
        <v/>
      </c>
      <c r="AD22" t="str">
        <f>IF(Y22="","",Leistungsübersicht!$D$9)</f>
        <v/>
      </c>
      <c r="AE22" t="str">
        <f>IF(Y22="","",IF(AD22=Optionen!$N$6,Optionen!$N$6,IF(AD22=Optionen!$N$5,Leistungsübersicht!$D$10,IF(AD22=Optionen!$N$4,Leistungsübersicht!$D$10))))</f>
        <v/>
      </c>
      <c r="AF22" t="str">
        <f>IF(Y22="","",IF(AD22=Optionen!$N$4,Leistungsübersicht!$D$11))</f>
        <v/>
      </c>
      <c r="AG22" s="19" t="str">
        <f>_xlfn.IFNA(INDEX(Verteilungsschlüssel!$B$5:$V$35,MATCH('Leistungsübersicht - WIP'!AC22,Verteilungsschlüssel!$B$5:$B$35,0),MATCH('Leistungsübersicht - WIP'!AE22,Verteilungsschlüssel!$B$5:$V$5,0)),"")</f>
        <v/>
      </c>
    </row>
    <row r="23" spans="2:33" x14ac:dyDescent="0.3">
      <c r="B23">
        <v>18</v>
      </c>
      <c r="C23" t="str">
        <f>IF(Detaildaten!AD25="","",Detaildaten!AD25)</f>
        <v>Ja</v>
      </c>
      <c r="D23" t="str">
        <f>IF(Detaildaten!AE25="","",Detaildaten!AE25)</f>
        <v>Nein</v>
      </c>
      <c r="E23" t="str">
        <f>IF(Detaildaten!AC25="","",Detaildaten!AC25)</f>
        <v>Länder</v>
      </c>
      <c r="G23" t="str">
        <f>CONCATENATE(Detaildaten!D25," [",Detaildaten!E25,"] ")</f>
        <v xml:space="preserve">Sorgeerklärung [10009] </v>
      </c>
      <c r="H23" t="str">
        <f>IF(Detaildaten!F25="","",Detaildaten!F25)</f>
        <v>Negativbescheinigung Sorgeregister</v>
      </c>
      <c r="I23" t="str">
        <f>Detaildaten!Z25</f>
        <v>Nein</v>
      </c>
      <c r="J23" t="str">
        <f>IF(Detaildaten!AA25="","",Detaildaten!AA25)</f>
        <v/>
      </c>
      <c r="L23" t="str">
        <f t="shared" si="0"/>
        <v/>
      </c>
      <c r="M23" t="str">
        <f t="shared" si="1"/>
        <v/>
      </c>
      <c r="N23" t="str">
        <f t="shared" si="2"/>
        <v/>
      </c>
      <c r="O23" t="str">
        <f t="shared" si="3"/>
        <v/>
      </c>
      <c r="Q23">
        <f>COUNTIFS(Optionen!$T$3:$T$8,Leistungsübersicht!$D$9,Optionen!$U$3:$U$8,'Leistungsübersicht - WIP'!E23)</f>
        <v>1</v>
      </c>
      <c r="S23" t="str">
        <f t="shared" si="4"/>
        <v/>
      </c>
      <c r="T23" t="str">
        <f t="shared" si="5"/>
        <v/>
      </c>
      <c r="U23" t="str">
        <f t="shared" si="6"/>
        <v/>
      </c>
      <c r="V23" t="str">
        <f t="shared" si="7"/>
        <v/>
      </c>
      <c r="X23" t="str">
        <f t="shared" si="8"/>
        <v/>
      </c>
      <c r="Y23" t="str">
        <f t="array" ref="Y23">IFERROR(INDEX($T$6:$T$305,MATCH(1,COUNTIF($Y$5:Y22,$T$6:$T$305)+($T$6:$T322&lt;&gt;"")*1,0)),"")</f>
        <v/>
      </c>
      <c r="Z23" t="str">
        <f t="shared" si="9"/>
        <v/>
      </c>
      <c r="AA23" t="str">
        <f t="shared" si="10"/>
        <v/>
      </c>
      <c r="AC23" t="str">
        <f>IF(Y23="","",VLOOKUP(Y23,Detaildaten!$F$8:$W$308,18,0))</f>
        <v/>
      </c>
      <c r="AD23" t="str">
        <f>IF(Y23="","",Leistungsübersicht!$D$9)</f>
        <v/>
      </c>
      <c r="AE23" t="str">
        <f>IF(Y23="","",IF(AD23=Optionen!$N$6,Optionen!$N$6,IF(AD23=Optionen!$N$5,Leistungsübersicht!$D$10,IF(AD23=Optionen!$N$4,Leistungsübersicht!$D$10))))</f>
        <v/>
      </c>
      <c r="AF23" t="str">
        <f>IF(Y23="","",IF(AD23=Optionen!$N$4,Leistungsübersicht!$D$11))</f>
        <v/>
      </c>
      <c r="AG23" s="19" t="str">
        <f>_xlfn.IFNA(INDEX(Verteilungsschlüssel!$B$5:$V$35,MATCH('Leistungsübersicht - WIP'!AC23,Verteilungsschlüssel!$B$5:$B$35,0),MATCH('Leistungsübersicht - WIP'!AE23,Verteilungsschlüssel!$B$5:$V$5,0)),"")</f>
        <v/>
      </c>
    </row>
    <row r="24" spans="2:33" x14ac:dyDescent="0.3">
      <c r="B24">
        <v>19</v>
      </c>
      <c r="C24" t="str">
        <f>IF(Detaildaten!AD26="","",Detaildaten!AD26)</f>
        <v/>
      </c>
      <c r="D24" t="str">
        <f>IF(Detaildaten!AE26="","",Detaildaten!AE26)</f>
        <v>(Bitte Wählen)</v>
      </c>
      <c r="E24" t="str">
        <f>IF(Detaildaten!AC26="","",Detaildaten!AC26)</f>
        <v>(Bitte Wählen)</v>
      </c>
      <c r="G24" t="str">
        <f>CONCATENATE(Detaildaten!D26," [",Detaildaten!E26,"] ")</f>
        <v xml:space="preserve"> [] </v>
      </c>
      <c r="H24" t="str">
        <f>IF(Detaildaten!F26="","",Detaildaten!F26)</f>
        <v/>
      </c>
      <c r="I24" t="str">
        <f>Detaildaten!Z26</f>
        <v>(Bitte Wählen)</v>
      </c>
      <c r="J24" t="str">
        <f>IF(Detaildaten!AA26="","",Detaildaten!AA26)</f>
        <v/>
      </c>
      <c r="L24" t="str">
        <f t="shared" si="0"/>
        <v/>
      </c>
      <c r="M24" t="str">
        <f t="shared" si="1"/>
        <v/>
      </c>
      <c r="N24" t="str">
        <f t="shared" si="2"/>
        <v/>
      </c>
      <c r="O24" t="str">
        <f t="shared" si="3"/>
        <v/>
      </c>
      <c r="Q24">
        <f>COUNTIFS(Optionen!$T$3:$T$8,Leistungsübersicht!$D$9,Optionen!$U$3:$U$8,'Leistungsübersicht - WIP'!E24)</f>
        <v>0</v>
      </c>
      <c r="S24" t="str">
        <f t="shared" si="4"/>
        <v/>
      </c>
      <c r="T24" t="str">
        <f t="shared" si="5"/>
        <v/>
      </c>
      <c r="U24" t="str">
        <f t="shared" si="6"/>
        <v/>
      </c>
      <c r="V24" t="str">
        <f t="shared" si="7"/>
        <v/>
      </c>
      <c r="X24" t="str">
        <f t="shared" si="8"/>
        <v/>
      </c>
      <c r="Y24" t="str">
        <f t="array" ref="Y24">IFERROR(INDEX($T$6:$T$305,MATCH(1,COUNTIF($Y$5:Y23,$T$6:$T$305)+($T$6:$T323&lt;&gt;"")*1,0)),"")</f>
        <v/>
      </c>
      <c r="Z24" t="str">
        <f t="shared" si="9"/>
        <v/>
      </c>
      <c r="AA24" t="str">
        <f t="shared" si="10"/>
        <v/>
      </c>
      <c r="AC24" t="str">
        <f>IF(Y24="","",VLOOKUP(Y24,Detaildaten!$F$8:$W$308,18,0))</f>
        <v/>
      </c>
      <c r="AD24" t="str">
        <f>IF(Y24="","",Leistungsübersicht!$D$9)</f>
        <v/>
      </c>
      <c r="AE24" t="str">
        <f>IF(Y24="","",IF(AD24=Optionen!$N$6,Optionen!$N$6,IF(AD24=Optionen!$N$5,Leistungsübersicht!$D$10,IF(AD24=Optionen!$N$4,Leistungsübersicht!$D$10))))</f>
        <v/>
      </c>
      <c r="AF24" t="str">
        <f>IF(Y24="","",IF(AD24=Optionen!$N$4,Leistungsübersicht!$D$11))</f>
        <v/>
      </c>
      <c r="AG24" s="19" t="str">
        <f>_xlfn.IFNA(INDEX(Verteilungsschlüssel!$B$5:$V$35,MATCH('Leistungsübersicht - WIP'!AC24,Verteilungsschlüssel!$B$5:$B$35,0),MATCH('Leistungsübersicht - WIP'!AE24,Verteilungsschlüssel!$B$5:$V$5,0)),"")</f>
        <v/>
      </c>
    </row>
    <row r="25" spans="2:33" x14ac:dyDescent="0.3">
      <c r="B25">
        <v>20</v>
      </c>
      <c r="C25" t="str">
        <f>IF(Detaildaten!AD27="","",Detaildaten!AD27)</f>
        <v/>
      </c>
      <c r="D25" t="str">
        <f>IF(Detaildaten!AE27="","",Detaildaten!AE27)</f>
        <v>(Bitte Wählen)</v>
      </c>
      <c r="E25" t="str">
        <f>IF(Detaildaten!AC27="","",Detaildaten!AC27)</f>
        <v>(Bitte Wählen)</v>
      </c>
      <c r="G25" t="str">
        <f>CONCATENATE(Detaildaten!D27," [",Detaildaten!E27,"] ")</f>
        <v xml:space="preserve"> [] </v>
      </c>
      <c r="H25" t="str">
        <f>IF(Detaildaten!F27="","",Detaildaten!F27)</f>
        <v/>
      </c>
      <c r="I25" t="str">
        <f>Detaildaten!Z27</f>
        <v>(Bitte Wählen)</v>
      </c>
      <c r="J25" t="str">
        <f>IF(Detaildaten!AA27="","",Detaildaten!AA27)</f>
        <v/>
      </c>
      <c r="L25" t="str">
        <f t="shared" si="0"/>
        <v/>
      </c>
      <c r="M25" t="str">
        <f t="shared" si="1"/>
        <v/>
      </c>
      <c r="N25" t="str">
        <f t="shared" si="2"/>
        <v/>
      </c>
      <c r="O25" t="str">
        <f t="shared" si="3"/>
        <v/>
      </c>
      <c r="Q25">
        <f>COUNTIFS(Optionen!$T$3:$T$8,Leistungsübersicht!$D$9,Optionen!$U$3:$U$8,'Leistungsübersicht - WIP'!E25)</f>
        <v>0</v>
      </c>
      <c r="S25" t="str">
        <f t="shared" si="4"/>
        <v/>
      </c>
      <c r="T25" t="str">
        <f t="shared" si="5"/>
        <v/>
      </c>
      <c r="U25" t="str">
        <f t="shared" si="6"/>
        <v/>
      </c>
      <c r="V25" t="str">
        <f t="shared" si="7"/>
        <v/>
      </c>
      <c r="X25" t="str">
        <f t="shared" si="8"/>
        <v/>
      </c>
      <c r="Y25" t="str">
        <f t="array" ref="Y25">IFERROR(INDEX($T$6:$T$305,MATCH(1,COUNTIF($Y$5:Y24,$T$6:$T$305)+($T$6:$T324&lt;&gt;"")*1,0)),"")</f>
        <v/>
      </c>
      <c r="Z25" t="str">
        <f t="shared" si="9"/>
        <v/>
      </c>
      <c r="AA25" t="str">
        <f t="shared" si="10"/>
        <v/>
      </c>
      <c r="AC25" t="str">
        <f>IF(Y25="","",VLOOKUP(Y25,Detaildaten!$F$8:$W$308,18,0))</f>
        <v/>
      </c>
      <c r="AD25" t="str">
        <f>IF(Y25="","",Leistungsübersicht!$D$9)</f>
        <v/>
      </c>
      <c r="AE25" t="str">
        <f>IF(Y25="","",IF(AD25=Optionen!$N$6,Optionen!$N$6,IF(AD25=Optionen!$N$5,Leistungsübersicht!$D$10,IF(AD25=Optionen!$N$4,Leistungsübersicht!$D$10))))</f>
        <v/>
      </c>
      <c r="AF25" t="str">
        <f>IF(Y25="","",IF(AD25=Optionen!$N$4,Leistungsübersicht!$D$11))</f>
        <v/>
      </c>
      <c r="AG25" s="19" t="str">
        <f>_xlfn.IFNA(INDEX(Verteilungsschlüssel!$B$5:$V$35,MATCH('Leistungsübersicht - WIP'!AC25,Verteilungsschlüssel!$B$5:$B$35,0),MATCH('Leistungsübersicht - WIP'!AE25,Verteilungsschlüssel!$B$5:$V$5,0)),"")</f>
        <v/>
      </c>
    </row>
    <row r="26" spans="2:33" x14ac:dyDescent="0.3">
      <c r="B26">
        <v>21</v>
      </c>
      <c r="C26" t="str">
        <f>IF(Detaildaten!AD28="","",Detaildaten!AD28)</f>
        <v/>
      </c>
      <c r="D26" t="str">
        <f>IF(Detaildaten!AE28="","",Detaildaten!AE28)</f>
        <v>(Bitte Wählen)</v>
      </c>
      <c r="E26" t="str">
        <f>IF(Detaildaten!AC28="","",Detaildaten!AC28)</f>
        <v>(Bitte Wählen)</v>
      </c>
      <c r="G26" t="str">
        <f>CONCATENATE(Detaildaten!D28," [",Detaildaten!E28,"] ")</f>
        <v xml:space="preserve"> [] </v>
      </c>
      <c r="H26" t="str">
        <f>IF(Detaildaten!F28="","",Detaildaten!F28)</f>
        <v/>
      </c>
      <c r="I26" t="str">
        <f>Detaildaten!Z28</f>
        <v>(Bitte Wählen)</v>
      </c>
      <c r="J26" t="str">
        <f>IF(Detaildaten!AA28="","",Detaildaten!AA28)</f>
        <v/>
      </c>
      <c r="L26" t="str">
        <f t="shared" si="0"/>
        <v/>
      </c>
      <c r="M26" t="str">
        <f t="shared" si="1"/>
        <v/>
      </c>
      <c r="N26" t="str">
        <f t="shared" si="2"/>
        <v/>
      </c>
      <c r="O26" t="str">
        <f t="shared" si="3"/>
        <v/>
      </c>
      <c r="Q26">
        <f>COUNTIFS(Optionen!$T$3:$T$8,Leistungsübersicht!$D$9,Optionen!$U$3:$U$8,'Leistungsübersicht - WIP'!E26)</f>
        <v>0</v>
      </c>
      <c r="S26" t="str">
        <f t="shared" si="4"/>
        <v/>
      </c>
      <c r="T26" t="str">
        <f t="shared" si="5"/>
        <v/>
      </c>
      <c r="U26" t="str">
        <f t="shared" si="6"/>
        <v/>
      </c>
      <c r="V26" t="str">
        <f t="shared" si="7"/>
        <v/>
      </c>
      <c r="X26" t="str">
        <f t="shared" si="8"/>
        <v/>
      </c>
      <c r="Y26" t="str">
        <f t="array" ref="Y26">IFERROR(INDEX($T$6:$T$305,MATCH(1,COUNTIF($Y$5:Y25,$T$6:$T$305)+($T$6:$T325&lt;&gt;"")*1,0)),"")</f>
        <v/>
      </c>
      <c r="Z26" t="str">
        <f t="shared" si="9"/>
        <v/>
      </c>
      <c r="AA26" t="str">
        <f t="shared" si="10"/>
        <v/>
      </c>
      <c r="AC26" t="str">
        <f>IF(Y26="","",VLOOKUP(Y26,Detaildaten!$F$8:$W$308,18,0))</f>
        <v/>
      </c>
      <c r="AD26" t="str">
        <f>IF(Y26="","",Leistungsübersicht!$D$9)</f>
        <v/>
      </c>
      <c r="AE26" t="str">
        <f>IF(Y26="","",IF(AD26=Optionen!$N$6,Optionen!$N$6,IF(AD26=Optionen!$N$5,Leistungsübersicht!$D$10,IF(AD26=Optionen!$N$4,Leistungsübersicht!$D$10))))</f>
        <v/>
      </c>
      <c r="AF26" t="str">
        <f>IF(Y26="","",IF(AD26=Optionen!$N$4,Leistungsübersicht!$D$11))</f>
        <v/>
      </c>
      <c r="AG26" s="19" t="str">
        <f>_xlfn.IFNA(INDEX(Verteilungsschlüssel!$B$5:$V$35,MATCH('Leistungsübersicht - WIP'!AC26,Verteilungsschlüssel!$B$5:$B$35,0),MATCH('Leistungsübersicht - WIP'!AE26,Verteilungsschlüssel!$B$5:$V$5,0)),"")</f>
        <v/>
      </c>
    </row>
    <row r="27" spans="2:33" x14ac:dyDescent="0.3">
      <c r="B27">
        <v>22</v>
      </c>
      <c r="C27" t="str">
        <f>IF(Detaildaten!AD29="","",Detaildaten!AD29)</f>
        <v/>
      </c>
      <c r="D27" t="str">
        <f>IF(Detaildaten!AE29="","",Detaildaten!AE29)</f>
        <v>(Bitte Wählen)</v>
      </c>
      <c r="E27" t="str">
        <f>IF(Detaildaten!AC29="","",Detaildaten!AC29)</f>
        <v>(Bitte Wählen)</v>
      </c>
      <c r="G27" t="str">
        <f>CONCATENATE(Detaildaten!D29," [",Detaildaten!E29,"] ")</f>
        <v xml:space="preserve"> [] </v>
      </c>
      <c r="H27" t="str">
        <f>IF(Detaildaten!F29="","",Detaildaten!F29)</f>
        <v/>
      </c>
      <c r="I27" t="str">
        <f>Detaildaten!Z29</f>
        <v>(Bitte Wählen)</v>
      </c>
      <c r="J27" t="str">
        <f>IF(Detaildaten!AA29="","",Detaildaten!AA29)</f>
        <v/>
      </c>
      <c r="L27" t="str">
        <f t="shared" si="0"/>
        <v/>
      </c>
      <c r="M27" t="str">
        <f t="shared" si="1"/>
        <v/>
      </c>
      <c r="N27" t="str">
        <f t="shared" si="2"/>
        <v/>
      </c>
      <c r="O27" t="str">
        <f t="shared" si="3"/>
        <v/>
      </c>
      <c r="Q27">
        <f>COUNTIFS(Optionen!$T$3:$T$8,Leistungsübersicht!$D$9,Optionen!$U$3:$U$8,'Leistungsübersicht - WIP'!E27)</f>
        <v>0</v>
      </c>
      <c r="S27" t="str">
        <f t="shared" si="4"/>
        <v/>
      </c>
      <c r="T27" t="str">
        <f t="shared" si="5"/>
        <v/>
      </c>
      <c r="U27" t="str">
        <f t="shared" si="6"/>
        <v/>
      </c>
      <c r="V27" t="str">
        <f t="shared" si="7"/>
        <v/>
      </c>
      <c r="X27" t="str">
        <f t="shared" si="8"/>
        <v/>
      </c>
      <c r="Y27" t="str">
        <f t="array" ref="Y27">IFERROR(INDEX($T$6:$T$305,MATCH(1,COUNTIF($Y$5:Y26,$T$6:$T$305)+($T$6:$T326&lt;&gt;"")*1,0)),"")</f>
        <v/>
      </c>
      <c r="Z27" t="str">
        <f t="shared" si="9"/>
        <v/>
      </c>
      <c r="AA27" t="str">
        <f t="shared" si="10"/>
        <v/>
      </c>
      <c r="AC27" t="str">
        <f>IF(Y27="","",VLOOKUP(Y27,Detaildaten!$F$8:$W$308,18,0))</f>
        <v/>
      </c>
      <c r="AD27" t="str">
        <f>IF(Y27="","",Leistungsübersicht!$D$9)</f>
        <v/>
      </c>
      <c r="AE27" t="str">
        <f>IF(Y27="","",IF(AD27=Optionen!$N$6,Optionen!$N$6,IF(AD27=Optionen!$N$5,Leistungsübersicht!$D$10,IF(AD27=Optionen!$N$4,Leistungsübersicht!$D$10))))</f>
        <v/>
      </c>
      <c r="AF27" t="str">
        <f>IF(Y27="","",IF(AD27=Optionen!$N$4,Leistungsübersicht!$D$11))</f>
        <v/>
      </c>
      <c r="AG27" s="19" t="str">
        <f>_xlfn.IFNA(INDEX(Verteilungsschlüssel!$B$5:$V$35,MATCH('Leistungsübersicht - WIP'!AC27,Verteilungsschlüssel!$B$5:$B$35,0),MATCH('Leistungsübersicht - WIP'!AE27,Verteilungsschlüssel!$B$5:$V$5,0)),"")</f>
        <v/>
      </c>
    </row>
    <row r="28" spans="2:33" x14ac:dyDescent="0.3">
      <c r="B28">
        <v>23</v>
      </c>
      <c r="C28" t="str">
        <f>IF(Detaildaten!AD30="","",Detaildaten!AD30)</f>
        <v/>
      </c>
      <c r="D28" t="str">
        <f>IF(Detaildaten!AE30="","",Detaildaten!AE30)</f>
        <v>(Bitte Wählen)</v>
      </c>
      <c r="E28" t="str">
        <f>IF(Detaildaten!AC30="","",Detaildaten!AC30)</f>
        <v>(Bitte Wählen)</v>
      </c>
      <c r="G28" t="str">
        <f>CONCATENATE(Detaildaten!D30," [",Detaildaten!E30,"] ")</f>
        <v xml:space="preserve"> [] </v>
      </c>
      <c r="H28" t="str">
        <f>IF(Detaildaten!F30="","",Detaildaten!F30)</f>
        <v/>
      </c>
      <c r="I28" t="str">
        <f>Detaildaten!Z30</f>
        <v>(Bitte Wählen)</v>
      </c>
      <c r="J28" t="str">
        <f>IF(Detaildaten!AA30="","",Detaildaten!AA30)</f>
        <v/>
      </c>
      <c r="L28" t="str">
        <f t="shared" si="0"/>
        <v/>
      </c>
      <c r="M28" t="str">
        <f t="shared" si="1"/>
        <v/>
      </c>
      <c r="N28" t="str">
        <f t="shared" si="2"/>
        <v/>
      </c>
      <c r="O28" t="str">
        <f t="shared" si="3"/>
        <v/>
      </c>
      <c r="Q28">
        <f>COUNTIFS(Optionen!$T$3:$T$8,Leistungsübersicht!$D$9,Optionen!$U$3:$U$8,'Leistungsübersicht - WIP'!E28)</f>
        <v>0</v>
      </c>
      <c r="S28" t="str">
        <f t="shared" si="4"/>
        <v/>
      </c>
      <c r="T28" t="str">
        <f t="shared" si="5"/>
        <v/>
      </c>
      <c r="U28" t="str">
        <f t="shared" si="6"/>
        <v/>
      </c>
      <c r="V28" t="str">
        <f t="shared" si="7"/>
        <v/>
      </c>
      <c r="X28" t="str">
        <f t="shared" si="8"/>
        <v/>
      </c>
      <c r="Y28" t="str">
        <f t="array" ref="Y28">IFERROR(INDEX($T$6:$T$305,MATCH(1,COUNTIF($Y$5:Y27,$T$6:$T$305)+($T$6:$T327&lt;&gt;"")*1,0)),"")</f>
        <v/>
      </c>
      <c r="Z28" t="str">
        <f t="shared" si="9"/>
        <v/>
      </c>
      <c r="AA28" t="str">
        <f t="shared" si="10"/>
        <v/>
      </c>
      <c r="AC28" t="str">
        <f>IF(Y28="","",VLOOKUP(Y28,Detaildaten!$F$8:$W$308,18,0))</f>
        <v/>
      </c>
      <c r="AD28" t="str">
        <f>IF(Y28="","",Leistungsübersicht!$D$9)</f>
        <v/>
      </c>
      <c r="AE28" t="str">
        <f>IF(Y28="","",IF(AD28=Optionen!$N$6,Optionen!$N$6,IF(AD28=Optionen!$N$5,Leistungsübersicht!$D$10,IF(AD28=Optionen!$N$4,Leistungsübersicht!$D$10))))</f>
        <v/>
      </c>
      <c r="AF28" t="str">
        <f>IF(Y28="","",IF(AD28=Optionen!$N$4,Leistungsübersicht!$D$11))</f>
        <v/>
      </c>
      <c r="AG28" s="19" t="str">
        <f>_xlfn.IFNA(INDEX(Verteilungsschlüssel!$B$5:$V$35,MATCH('Leistungsübersicht - WIP'!AC28,Verteilungsschlüssel!$B$5:$B$35,0),MATCH('Leistungsübersicht - WIP'!AE28,Verteilungsschlüssel!$B$5:$V$5,0)),"")</f>
        <v/>
      </c>
    </row>
    <row r="29" spans="2:33" x14ac:dyDescent="0.3">
      <c r="B29">
        <v>24</v>
      </c>
      <c r="C29" t="str">
        <f>IF(Detaildaten!AD31="","",Detaildaten!AD31)</f>
        <v/>
      </c>
      <c r="D29" t="str">
        <f>IF(Detaildaten!AE31="","",Detaildaten!AE31)</f>
        <v>(Bitte Wählen)</v>
      </c>
      <c r="E29" t="str">
        <f>IF(Detaildaten!AC31="","",Detaildaten!AC31)</f>
        <v>(Bitte Wählen)</v>
      </c>
      <c r="G29" t="str">
        <f>CONCATENATE(Detaildaten!D31," [",Detaildaten!E31,"] ")</f>
        <v xml:space="preserve"> [] </v>
      </c>
      <c r="H29" t="str">
        <f>IF(Detaildaten!F31="","",Detaildaten!F31)</f>
        <v/>
      </c>
      <c r="I29" t="str">
        <f>Detaildaten!Z31</f>
        <v>(Bitte Wählen)</v>
      </c>
      <c r="J29" t="str">
        <f>IF(Detaildaten!AA31="","",Detaildaten!AA31)</f>
        <v/>
      </c>
      <c r="L29" t="str">
        <f t="shared" si="0"/>
        <v/>
      </c>
      <c r="M29" t="str">
        <f t="shared" si="1"/>
        <v/>
      </c>
      <c r="N29" t="str">
        <f t="shared" si="2"/>
        <v/>
      </c>
      <c r="O29" t="str">
        <f t="shared" si="3"/>
        <v/>
      </c>
      <c r="Q29">
        <f>COUNTIFS(Optionen!$T$3:$T$8,Leistungsübersicht!$D$9,Optionen!$U$3:$U$8,'Leistungsübersicht - WIP'!E29)</f>
        <v>0</v>
      </c>
      <c r="S29" t="str">
        <f t="shared" si="4"/>
        <v/>
      </c>
      <c r="T29" t="str">
        <f t="shared" si="5"/>
        <v/>
      </c>
      <c r="U29" t="str">
        <f t="shared" si="6"/>
        <v/>
      </c>
      <c r="V29" t="str">
        <f t="shared" si="7"/>
        <v/>
      </c>
      <c r="X29" t="str">
        <f t="shared" si="8"/>
        <v/>
      </c>
      <c r="Y29" t="str">
        <f t="array" ref="Y29">IFERROR(INDEX($T$6:$T$305,MATCH(1,COUNTIF($Y$5:Y28,$T$6:$T$305)+($T$6:$T328&lt;&gt;"")*1,0)),"")</f>
        <v/>
      </c>
      <c r="Z29" t="str">
        <f t="shared" si="9"/>
        <v/>
      </c>
      <c r="AA29" t="str">
        <f t="shared" si="10"/>
        <v/>
      </c>
      <c r="AC29" t="str">
        <f>IF(Y29="","",VLOOKUP(Y29,Detaildaten!$F$8:$W$308,18,0))</f>
        <v/>
      </c>
      <c r="AD29" t="str">
        <f>IF(Y29="","",Leistungsübersicht!$D$9)</f>
        <v/>
      </c>
      <c r="AE29" t="str">
        <f>IF(Y29="","",IF(AD29=Optionen!$N$6,Optionen!$N$6,IF(AD29=Optionen!$N$5,Leistungsübersicht!$D$10,IF(AD29=Optionen!$N$4,Leistungsübersicht!$D$10))))</f>
        <v/>
      </c>
      <c r="AF29" t="str">
        <f>IF(Y29="","",IF(AD29=Optionen!$N$4,Leistungsübersicht!$D$11))</f>
        <v/>
      </c>
      <c r="AG29" s="19" t="str">
        <f>_xlfn.IFNA(INDEX(Verteilungsschlüssel!$B$5:$V$35,MATCH('Leistungsübersicht - WIP'!AC29,Verteilungsschlüssel!$B$5:$B$35,0),MATCH('Leistungsübersicht - WIP'!AE29,Verteilungsschlüssel!$B$5:$V$5,0)),"")</f>
        <v/>
      </c>
    </row>
    <row r="30" spans="2:33" x14ac:dyDescent="0.3">
      <c r="B30">
        <v>25</v>
      </c>
      <c r="C30" t="str">
        <f>IF(Detaildaten!AD32="","",Detaildaten!AD32)</f>
        <v/>
      </c>
      <c r="D30" t="str">
        <f>IF(Detaildaten!AE32="","",Detaildaten!AE32)</f>
        <v>(Bitte Wählen)</v>
      </c>
      <c r="E30" t="str">
        <f>IF(Detaildaten!AC32="","",Detaildaten!AC32)</f>
        <v>(Bitte Wählen)</v>
      </c>
      <c r="G30" t="str">
        <f>CONCATENATE(Detaildaten!D32," [",Detaildaten!E32,"] ")</f>
        <v xml:space="preserve"> [] </v>
      </c>
      <c r="H30" t="str">
        <f>IF(Detaildaten!F32="","",Detaildaten!F32)</f>
        <v/>
      </c>
      <c r="I30" t="str">
        <f>Detaildaten!Z32</f>
        <v>(Bitte Wählen)</v>
      </c>
      <c r="J30" t="str">
        <f>IF(Detaildaten!AA32="","",Detaildaten!AA32)</f>
        <v/>
      </c>
      <c r="L30" t="str">
        <f t="shared" si="0"/>
        <v/>
      </c>
      <c r="M30" t="str">
        <f t="shared" si="1"/>
        <v/>
      </c>
      <c r="N30" t="str">
        <f t="shared" si="2"/>
        <v/>
      </c>
      <c r="O30" t="str">
        <f t="shared" si="3"/>
        <v/>
      </c>
      <c r="Q30">
        <f>COUNTIFS(Optionen!$T$3:$T$8,Leistungsübersicht!$D$9,Optionen!$U$3:$U$8,'Leistungsübersicht - WIP'!E30)</f>
        <v>0</v>
      </c>
      <c r="S30" t="str">
        <f t="shared" si="4"/>
        <v/>
      </c>
      <c r="T30" t="str">
        <f t="shared" si="5"/>
        <v/>
      </c>
      <c r="U30" t="str">
        <f t="shared" si="6"/>
        <v/>
      </c>
      <c r="V30" t="str">
        <f t="shared" si="7"/>
        <v/>
      </c>
      <c r="X30" t="str">
        <f t="shared" si="8"/>
        <v/>
      </c>
      <c r="Y30" t="str">
        <f t="array" ref="Y30">IFERROR(INDEX($T$6:$T$305,MATCH(1,COUNTIF($Y$5:Y29,$T$6:$T$305)+($T$6:$T329&lt;&gt;"")*1,0)),"")</f>
        <v/>
      </c>
      <c r="Z30" t="str">
        <f t="shared" si="9"/>
        <v/>
      </c>
      <c r="AA30" t="str">
        <f t="shared" si="10"/>
        <v/>
      </c>
      <c r="AC30" t="str">
        <f>IF(Y30="","",VLOOKUP(Y30,Detaildaten!$F$8:$W$308,18,0))</f>
        <v/>
      </c>
      <c r="AD30" t="str">
        <f>IF(Y30="","",Leistungsübersicht!$D$9)</f>
        <v/>
      </c>
      <c r="AE30" t="str">
        <f>IF(Y30="","",IF(AD30=Optionen!$N$6,Optionen!$N$6,IF(AD30=Optionen!$N$5,Leistungsübersicht!$D$10,IF(AD30=Optionen!$N$4,Leistungsübersicht!$D$10))))</f>
        <v/>
      </c>
      <c r="AF30" t="str">
        <f>IF(Y30="","",IF(AD30=Optionen!$N$4,Leistungsübersicht!$D$11))</f>
        <v/>
      </c>
      <c r="AG30" s="19" t="str">
        <f>_xlfn.IFNA(INDEX(Verteilungsschlüssel!$B$5:$V$35,MATCH('Leistungsübersicht - WIP'!AC30,Verteilungsschlüssel!$B$5:$B$35,0),MATCH('Leistungsübersicht - WIP'!AE30,Verteilungsschlüssel!$B$5:$V$5,0)),"")</f>
        <v/>
      </c>
    </row>
    <row r="31" spans="2:33" x14ac:dyDescent="0.3">
      <c r="B31">
        <v>26</v>
      </c>
      <c r="C31" t="str">
        <f>IF(Detaildaten!AD33="","",Detaildaten!AD33)</f>
        <v/>
      </c>
      <c r="D31" t="str">
        <f>IF(Detaildaten!AE33="","",Detaildaten!AE33)</f>
        <v>(Bitte Wählen)</v>
      </c>
      <c r="E31" t="str">
        <f>IF(Detaildaten!AC33="","",Detaildaten!AC33)</f>
        <v>(Bitte Wählen)</v>
      </c>
      <c r="G31" t="str">
        <f>CONCATENATE(Detaildaten!D33," [",Detaildaten!E33,"] ")</f>
        <v xml:space="preserve"> [] </v>
      </c>
      <c r="H31" t="str">
        <f>IF(Detaildaten!F33="","",Detaildaten!F33)</f>
        <v/>
      </c>
      <c r="I31" t="str">
        <f>Detaildaten!Z33</f>
        <v>(Bitte Wählen)</v>
      </c>
      <c r="J31" t="str">
        <f>IF(Detaildaten!AA33="","",Detaildaten!AA33)</f>
        <v/>
      </c>
      <c r="L31" t="str">
        <f t="shared" si="0"/>
        <v/>
      </c>
      <c r="M31" t="str">
        <f t="shared" si="1"/>
        <v/>
      </c>
      <c r="N31" t="str">
        <f t="shared" si="2"/>
        <v/>
      </c>
      <c r="O31" t="str">
        <f t="shared" si="3"/>
        <v/>
      </c>
      <c r="Q31">
        <f>COUNTIFS(Optionen!$T$3:$T$8,Leistungsübersicht!$D$9,Optionen!$U$3:$U$8,'Leistungsübersicht - WIP'!E31)</f>
        <v>0</v>
      </c>
      <c r="S31" t="str">
        <f t="shared" si="4"/>
        <v/>
      </c>
      <c r="T31" t="str">
        <f t="shared" si="5"/>
        <v/>
      </c>
      <c r="U31" t="str">
        <f t="shared" si="6"/>
        <v/>
      </c>
      <c r="V31" t="str">
        <f t="shared" si="7"/>
        <v/>
      </c>
      <c r="X31" t="str">
        <f t="shared" si="8"/>
        <v/>
      </c>
      <c r="Y31" t="str">
        <f t="array" ref="Y31">IFERROR(INDEX($T$6:$T$305,MATCH(1,COUNTIF($Y$5:Y30,$T$6:$T$305)+($T$6:$T330&lt;&gt;"")*1,0)),"")</f>
        <v/>
      </c>
      <c r="Z31" t="str">
        <f t="shared" si="9"/>
        <v/>
      </c>
      <c r="AA31" t="str">
        <f t="shared" si="10"/>
        <v/>
      </c>
      <c r="AC31" t="str">
        <f>IF(Y31="","",VLOOKUP(Y31,Detaildaten!$F$8:$W$308,18,0))</f>
        <v/>
      </c>
      <c r="AD31" t="str">
        <f>IF(Y31="","",Leistungsübersicht!$D$9)</f>
        <v/>
      </c>
      <c r="AE31" t="str">
        <f>IF(Y31="","",IF(AD31=Optionen!$N$6,Optionen!$N$6,IF(AD31=Optionen!$N$5,Leistungsübersicht!$D$10,IF(AD31=Optionen!$N$4,Leistungsübersicht!$D$10))))</f>
        <v/>
      </c>
      <c r="AF31" t="str">
        <f>IF(Y31="","",IF(AD31=Optionen!$N$4,Leistungsübersicht!$D$11))</f>
        <v/>
      </c>
      <c r="AG31" s="19" t="str">
        <f>_xlfn.IFNA(INDEX(Verteilungsschlüssel!$B$5:$V$35,MATCH('Leistungsübersicht - WIP'!AC31,Verteilungsschlüssel!$B$5:$B$35,0),MATCH('Leistungsübersicht - WIP'!AE31,Verteilungsschlüssel!$B$5:$V$5,0)),"")</f>
        <v/>
      </c>
    </row>
    <row r="32" spans="2:33" x14ac:dyDescent="0.3">
      <c r="B32">
        <v>27</v>
      </c>
      <c r="C32" t="str">
        <f>IF(Detaildaten!AD34="","",Detaildaten!AD34)</f>
        <v/>
      </c>
      <c r="D32" t="str">
        <f>IF(Detaildaten!AE34="","",Detaildaten!AE34)</f>
        <v>(Bitte Wählen)</v>
      </c>
      <c r="E32" t="str">
        <f>IF(Detaildaten!AC34="","",Detaildaten!AC34)</f>
        <v>(Bitte Wählen)</v>
      </c>
      <c r="G32" t="str">
        <f>CONCATENATE(Detaildaten!D34," [",Detaildaten!E34,"] ")</f>
        <v xml:space="preserve"> [] </v>
      </c>
      <c r="H32" t="str">
        <f>IF(Detaildaten!F34="","",Detaildaten!F34)</f>
        <v/>
      </c>
      <c r="I32" t="str">
        <f>Detaildaten!Z34</f>
        <v>(Bitte Wählen)</v>
      </c>
      <c r="J32" t="str">
        <f>IF(Detaildaten!AA34="","",Detaildaten!AA34)</f>
        <v/>
      </c>
      <c r="L32" t="str">
        <f t="shared" si="0"/>
        <v/>
      </c>
      <c r="M32" t="str">
        <f t="shared" si="1"/>
        <v/>
      </c>
      <c r="N32" t="str">
        <f t="shared" si="2"/>
        <v/>
      </c>
      <c r="O32" t="str">
        <f t="shared" si="3"/>
        <v/>
      </c>
      <c r="Q32">
        <f>COUNTIFS(Optionen!$T$3:$T$8,Leistungsübersicht!$D$9,Optionen!$U$3:$U$8,'Leistungsübersicht - WIP'!E32)</f>
        <v>0</v>
      </c>
      <c r="S32" t="str">
        <f t="shared" si="4"/>
        <v/>
      </c>
      <c r="T32" t="str">
        <f t="shared" si="5"/>
        <v/>
      </c>
      <c r="U32" t="str">
        <f t="shared" si="6"/>
        <v/>
      </c>
      <c r="V32" t="str">
        <f t="shared" si="7"/>
        <v/>
      </c>
      <c r="X32" t="str">
        <f t="shared" si="8"/>
        <v/>
      </c>
      <c r="Y32" t="str">
        <f t="array" ref="Y32">IFERROR(INDEX($T$6:$T$305,MATCH(1,COUNTIF($Y$5:Y31,$T$6:$T$305)+($T$6:$T331&lt;&gt;"")*1,0)),"")</f>
        <v/>
      </c>
      <c r="Z32" t="str">
        <f t="shared" si="9"/>
        <v/>
      </c>
      <c r="AA32" t="str">
        <f t="shared" si="10"/>
        <v/>
      </c>
      <c r="AC32" t="str">
        <f>IF(Y32="","",VLOOKUP(Y32,Detaildaten!$F$8:$W$308,18,0))</f>
        <v/>
      </c>
      <c r="AD32" t="str">
        <f>IF(Y32="","",Leistungsübersicht!$D$9)</f>
        <v/>
      </c>
      <c r="AE32" t="str">
        <f>IF(Y32="","",IF(AD32=Optionen!$N$6,Optionen!$N$6,IF(AD32=Optionen!$N$5,Leistungsübersicht!$D$10,IF(AD32=Optionen!$N$4,Leistungsübersicht!$D$10))))</f>
        <v/>
      </c>
      <c r="AF32" t="str">
        <f>IF(Y32="","",IF(AD32=Optionen!$N$4,Leistungsübersicht!$D$11))</f>
        <v/>
      </c>
      <c r="AG32" s="19" t="str">
        <f>_xlfn.IFNA(INDEX(Verteilungsschlüssel!$B$5:$V$35,MATCH('Leistungsübersicht - WIP'!AC32,Verteilungsschlüssel!$B$5:$B$35,0),MATCH('Leistungsübersicht - WIP'!AE32,Verteilungsschlüssel!$B$5:$V$5,0)),"")</f>
        <v/>
      </c>
    </row>
    <row r="33" spans="2:33" x14ac:dyDescent="0.3">
      <c r="B33">
        <v>28</v>
      </c>
      <c r="C33" t="str">
        <f>IF(Detaildaten!AD35="","",Detaildaten!AD35)</f>
        <v/>
      </c>
      <c r="D33" t="str">
        <f>IF(Detaildaten!AE35="","",Detaildaten!AE35)</f>
        <v>(Bitte Wählen)</v>
      </c>
      <c r="E33" t="str">
        <f>IF(Detaildaten!AC35="","",Detaildaten!AC35)</f>
        <v>(Bitte Wählen)</v>
      </c>
      <c r="G33" t="str">
        <f>CONCATENATE(Detaildaten!D35," [",Detaildaten!E35,"] ")</f>
        <v xml:space="preserve"> [] </v>
      </c>
      <c r="H33" t="str">
        <f>IF(Detaildaten!F35="","",Detaildaten!F35)</f>
        <v/>
      </c>
      <c r="I33" t="str">
        <f>Detaildaten!Z35</f>
        <v>(Bitte Wählen)</v>
      </c>
      <c r="J33" t="str">
        <f>IF(Detaildaten!AA35="","",Detaildaten!AA35)</f>
        <v/>
      </c>
      <c r="L33" t="str">
        <f t="shared" si="0"/>
        <v/>
      </c>
      <c r="M33" t="str">
        <f t="shared" si="1"/>
        <v/>
      </c>
      <c r="N33" t="str">
        <f t="shared" si="2"/>
        <v/>
      </c>
      <c r="O33" t="str">
        <f t="shared" si="3"/>
        <v/>
      </c>
      <c r="Q33">
        <f>COUNTIFS(Optionen!$T$3:$T$8,Leistungsübersicht!$D$9,Optionen!$U$3:$U$8,'Leistungsübersicht - WIP'!E33)</f>
        <v>0</v>
      </c>
      <c r="S33" t="str">
        <f t="shared" si="4"/>
        <v/>
      </c>
      <c r="T33" t="str">
        <f t="shared" si="5"/>
        <v/>
      </c>
      <c r="U33" t="str">
        <f t="shared" si="6"/>
        <v/>
      </c>
      <c r="V33" t="str">
        <f t="shared" si="7"/>
        <v/>
      </c>
      <c r="X33" t="str">
        <f t="shared" si="8"/>
        <v/>
      </c>
      <c r="Y33" t="str">
        <f t="array" ref="Y33">IFERROR(INDEX($T$6:$T$305,MATCH(1,COUNTIF($Y$5:Y32,$T$6:$T$305)+($T$6:$T332&lt;&gt;"")*1,0)),"")</f>
        <v/>
      </c>
      <c r="Z33" t="str">
        <f t="shared" si="9"/>
        <v/>
      </c>
      <c r="AA33" t="str">
        <f t="shared" si="10"/>
        <v/>
      </c>
      <c r="AC33" t="str">
        <f>IF(Y33="","",VLOOKUP(Y33,Detaildaten!$F$8:$W$308,18,0))</f>
        <v/>
      </c>
      <c r="AD33" t="str">
        <f>IF(Y33="","",Leistungsübersicht!$D$9)</f>
        <v/>
      </c>
      <c r="AE33" t="str">
        <f>IF(Y33="","",IF(AD33=Optionen!$N$6,Optionen!$N$6,IF(AD33=Optionen!$N$5,Leistungsübersicht!$D$10,IF(AD33=Optionen!$N$4,Leistungsübersicht!$D$10))))</f>
        <v/>
      </c>
      <c r="AF33" t="str">
        <f>IF(Y33="","",IF(AD33=Optionen!$N$4,Leistungsübersicht!$D$11))</f>
        <v/>
      </c>
      <c r="AG33" s="19" t="str">
        <f>_xlfn.IFNA(INDEX(Verteilungsschlüssel!$B$5:$V$35,MATCH('Leistungsübersicht - WIP'!AC33,Verteilungsschlüssel!$B$5:$B$35,0),MATCH('Leistungsübersicht - WIP'!AE33,Verteilungsschlüssel!$B$5:$V$5,0)),"")</f>
        <v/>
      </c>
    </row>
    <row r="34" spans="2:33" x14ac:dyDescent="0.3">
      <c r="B34">
        <v>29</v>
      </c>
      <c r="C34" t="str">
        <f>IF(Detaildaten!AD36="","",Detaildaten!AD36)</f>
        <v/>
      </c>
      <c r="D34" t="str">
        <f>IF(Detaildaten!AE36="","",Detaildaten!AE36)</f>
        <v>(Bitte Wählen)</v>
      </c>
      <c r="E34" t="str">
        <f>IF(Detaildaten!AC36="","",Detaildaten!AC36)</f>
        <v>(Bitte Wählen)</v>
      </c>
      <c r="G34" t="str">
        <f>CONCATENATE(Detaildaten!D36," [",Detaildaten!E36,"] ")</f>
        <v xml:space="preserve"> [] </v>
      </c>
      <c r="H34" t="str">
        <f>IF(Detaildaten!F36="","",Detaildaten!F36)</f>
        <v/>
      </c>
      <c r="I34" t="str">
        <f>Detaildaten!Z36</f>
        <v>(Bitte Wählen)</v>
      </c>
      <c r="J34" t="str">
        <f>IF(Detaildaten!AA36="","",Detaildaten!AA36)</f>
        <v/>
      </c>
      <c r="L34" t="str">
        <f t="shared" si="0"/>
        <v/>
      </c>
      <c r="M34" t="str">
        <f t="shared" si="1"/>
        <v/>
      </c>
      <c r="N34" t="str">
        <f t="shared" si="2"/>
        <v/>
      </c>
      <c r="O34" t="str">
        <f t="shared" si="3"/>
        <v/>
      </c>
      <c r="Q34">
        <f>COUNTIFS(Optionen!$T$3:$T$8,Leistungsübersicht!$D$9,Optionen!$U$3:$U$8,'Leistungsübersicht - WIP'!E34)</f>
        <v>0</v>
      </c>
      <c r="S34" t="str">
        <f t="shared" si="4"/>
        <v/>
      </c>
      <c r="T34" t="str">
        <f t="shared" si="5"/>
        <v/>
      </c>
      <c r="U34" t="str">
        <f t="shared" si="6"/>
        <v/>
      </c>
      <c r="V34" t="str">
        <f t="shared" si="7"/>
        <v/>
      </c>
      <c r="X34" t="str">
        <f t="shared" si="8"/>
        <v/>
      </c>
      <c r="Y34" t="str">
        <f t="array" ref="Y34">IFERROR(INDEX($T$6:$T$305,MATCH(1,COUNTIF($Y$5:Y33,$T$6:$T$305)+($T$6:$T333&lt;&gt;"")*1,0)),"")</f>
        <v/>
      </c>
      <c r="Z34" t="str">
        <f t="shared" si="9"/>
        <v/>
      </c>
      <c r="AA34" t="str">
        <f t="shared" si="10"/>
        <v/>
      </c>
      <c r="AC34" t="str">
        <f>IF(Y34="","",VLOOKUP(Y34,Detaildaten!$F$8:$W$308,18,0))</f>
        <v/>
      </c>
      <c r="AD34" t="str">
        <f>IF(Y34="","",Leistungsübersicht!$D$9)</f>
        <v/>
      </c>
      <c r="AE34" t="str">
        <f>IF(Y34="","",IF(AD34=Optionen!$N$6,Optionen!$N$6,IF(AD34=Optionen!$N$5,Leistungsübersicht!$D$10,IF(AD34=Optionen!$N$4,Leistungsübersicht!$D$10))))</f>
        <v/>
      </c>
      <c r="AF34" t="str">
        <f>IF(Y34="","",IF(AD34=Optionen!$N$4,Leistungsübersicht!$D$11))</f>
        <v/>
      </c>
      <c r="AG34" s="19" t="str">
        <f>_xlfn.IFNA(INDEX(Verteilungsschlüssel!$B$5:$V$35,MATCH('Leistungsübersicht - WIP'!AC34,Verteilungsschlüssel!$B$5:$B$35,0),MATCH('Leistungsübersicht - WIP'!AE34,Verteilungsschlüssel!$B$5:$V$5,0)),"")</f>
        <v/>
      </c>
    </row>
    <row r="35" spans="2:33" x14ac:dyDescent="0.3">
      <c r="B35">
        <v>30</v>
      </c>
      <c r="C35" t="str">
        <f>IF(Detaildaten!AD37="","",Detaildaten!AD37)</f>
        <v/>
      </c>
      <c r="D35" t="str">
        <f>IF(Detaildaten!AE37="","",Detaildaten!AE37)</f>
        <v>(Bitte Wählen)</v>
      </c>
      <c r="E35" t="str">
        <f>IF(Detaildaten!AC37="","",Detaildaten!AC37)</f>
        <v>(Bitte Wählen)</v>
      </c>
      <c r="G35" t="str">
        <f>CONCATENATE(Detaildaten!D37," [",Detaildaten!E37,"] ")</f>
        <v xml:space="preserve"> [] </v>
      </c>
      <c r="H35" t="str">
        <f>IF(Detaildaten!F37="","",Detaildaten!F37)</f>
        <v/>
      </c>
      <c r="I35" t="str">
        <f>Detaildaten!Z37</f>
        <v>(Bitte Wählen)</v>
      </c>
      <c r="J35" t="str">
        <f>IF(Detaildaten!AA37="","",Detaildaten!AA37)</f>
        <v/>
      </c>
      <c r="L35" t="str">
        <f t="shared" si="0"/>
        <v/>
      </c>
      <c r="M35" t="str">
        <f t="shared" si="1"/>
        <v/>
      </c>
      <c r="N35" t="str">
        <f t="shared" si="2"/>
        <v/>
      </c>
      <c r="O35" t="str">
        <f t="shared" si="3"/>
        <v/>
      </c>
      <c r="Q35">
        <f>COUNTIFS(Optionen!$T$3:$T$8,Leistungsübersicht!$D$9,Optionen!$U$3:$U$8,'Leistungsübersicht - WIP'!E35)</f>
        <v>0</v>
      </c>
      <c r="S35" t="str">
        <f t="shared" si="4"/>
        <v/>
      </c>
      <c r="T35" t="str">
        <f t="shared" si="5"/>
        <v/>
      </c>
      <c r="U35" t="str">
        <f t="shared" si="6"/>
        <v/>
      </c>
      <c r="V35" t="str">
        <f t="shared" si="7"/>
        <v/>
      </c>
      <c r="X35" t="str">
        <f t="shared" si="8"/>
        <v/>
      </c>
      <c r="Y35" t="str">
        <f t="array" ref="Y35">IFERROR(INDEX($T$6:$T$305,MATCH(1,COUNTIF($Y$5:Y34,$T$6:$T$305)+($T$6:$T334&lt;&gt;"")*1,0)),"")</f>
        <v/>
      </c>
      <c r="Z35" t="str">
        <f t="shared" si="9"/>
        <v/>
      </c>
      <c r="AA35" t="str">
        <f t="shared" si="10"/>
        <v/>
      </c>
      <c r="AC35" t="str">
        <f>IF(Y35="","",VLOOKUP(Y35,Detaildaten!$F$8:$W$308,18,0))</f>
        <v/>
      </c>
      <c r="AD35" t="str">
        <f>IF(Y35="","",Leistungsübersicht!$D$9)</f>
        <v/>
      </c>
      <c r="AE35" t="str">
        <f>IF(Y35="","",IF(AD35=Optionen!$N$6,Optionen!$N$6,IF(AD35=Optionen!$N$5,Leistungsübersicht!$D$10,IF(AD35=Optionen!$N$4,Leistungsübersicht!$D$10))))</f>
        <v/>
      </c>
      <c r="AF35" t="str">
        <f>IF(Y35="","",IF(AD35=Optionen!$N$4,Leistungsübersicht!$D$11))</f>
        <v/>
      </c>
      <c r="AG35" s="19" t="str">
        <f>_xlfn.IFNA(INDEX(Verteilungsschlüssel!$B$5:$V$35,MATCH('Leistungsübersicht - WIP'!AC35,Verteilungsschlüssel!$B$5:$B$35,0),MATCH('Leistungsübersicht - WIP'!AE35,Verteilungsschlüssel!$B$5:$V$5,0)),"")</f>
        <v/>
      </c>
    </row>
    <row r="36" spans="2:33" x14ac:dyDescent="0.3">
      <c r="B36">
        <v>31</v>
      </c>
      <c r="C36" t="str">
        <f>IF(Detaildaten!AD38="","",Detaildaten!AD38)</f>
        <v/>
      </c>
      <c r="D36" t="str">
        <f>IF(Detaildaten!AE38="","",Detaildaten!AE38)</f>
        <v>(Bitte Wählen)</v>
      </c>
      <c r="E36" t="str">
        <f>IF(Detaildaten!AC38="","",Detaildaten!AC38)</f>
        <v>(Bitte Wählen)</v>
      </c>
      <c r="G36" t="str">
        <f>CONCATENATE(Detaildaten!D38," [",Detaildaten!E38,"] ")</f>
        <v xml:space="preserve"> [] </v>
      </c>
      <c r="H36" t="str">
        <f>IF(Detaildaten!F38="","",Detaildaten!F38)</f>
        <v/>
      </c>
      <c r="I36" t="str">
        <f>Detaildaten!Z38</f>
        <v>(Bitte Wählen)</v>
      </c>
      <c r="J36" t="str">
        <f>IF(Detaildaten!AA38="","",Detaildaten!AA38)</f>
        <v/>
      </c>
      <c r="L36" t="str">
        <f t="shared" si="0"/>
        <v/>
      </c>
      <c r="M36" t="str">
        <f t="shared" si="1"/>
        <v/>
      </c>
      <c r="N36" t="str">
        <f t="shared" si="2"/>
        <v/>
      </c>
      <c r="O36" t="str">
        <f t="shared" si="3"/>
        <v/>
      </c>
      <c r="Q36">
        <f>COUNTIFS(Optionen!$T$3:$T$8,Leistungsübersicht!$D$9,Optionen!$U$3:$U$8,'Leistungsübersicht - WIP'!E36)</f>
        <v>0</v>
      </c>
      <c r="S36" t="str">
        <f t="shared" si="4"/>
        <v/>
      </c>
      <c r="T36" t="str">
        <f t="shared" si="5"/>
        <v/>
      </c>
      <c r="U36" t="str">
        <f t="shared" si="6"/>
        <v/>
      </c>
      <c r="V36" t="str">
        <f t="shared" si="7"/>
        <v/>
      </c>
      <c r="X36" t="str">
        <f t="shared" si="8"/>
        <v/>
      </c>
      <c r="Y36" t="str">
        <f t="array" ref="Y36">IFERROR(INDEX($T$6:$T$305,MATCH(1,COUNTIF($Y$5:Y35,$T$6:$T$305)+($T$6:$T335&lt;&gt;"")*1,0)),"")</f>
        <v/>
      </c>
      <c r="Z36" t="str">
        <f t="shared" si="9"/>
        <v/>
      </c>
      <c r="AA36" t="str">
        <f t="shared" si="10"/>
        <v/>
      </c>
      <c r="AC36" t="str">
        <f>IF(Y36="","",VLOOKUP(Y36,Detaildaten!$F$8:$W$308,18,0))</f>
        <v/>
      </c>
      <c r="AD36" t="str">
        <f>IF(Y36="","",Leistungsübersicht!$D$9)</f>
        <v/>
      </c>
      <c r="AE36" t="str">
        <f>IF(Y36="","",IF(AD36=Optionen!$N$6,Optionen!$N$6,IF(AD36=Optionen!$N$5,Leistungsübersicht!$D$10,IF(AD36=Optionen!$N$4,Leistungsübersicht!$D$10))))</f>
        <v/>
      </c>
      <c r="AF36" t="str">
        <f>IF(Y36="","",IF(AD36=Optionen!$N$4,Leistungsübersicht!$D$11))</f>
        <v/>
      </c>
      <c r="AG36" s="19" t="str">
        <f>_xlfn.IFNA(INDEX(Verteilungsschlüssel!$B$5:$V$35,MATCH('Leistungsübersicht - WIP'!AC36,Verteilungsschlüssel!$B$5:$B$35,0),MATCH('Leistungsübersicht - WIP'!AE36,Verteilungsschlüssel!$B$5:$V$5,0)),"")</f>
        <v/>
      </c>
    </row>
    <row r="37" spans="2:33" x14ac:dyDescent="0.3">
      <c r="B37">
        <v>32</v>
      </c>
      <c r="C37" t="str">
        <f>IF(Detaildaten!AD39="","",Detaildaten!AD39)</f>
        <v/>
      </c>
      <c r="D37" t="str">
        <f>IF(Detaildaten!AE39="","",Detaildaten!AE39)</f>
        <v>(Bitte Wählen)</v>
      </c>
      <c r="E37" t="str">
        <f>IF(Detaildaten!AC39="","",Detaildaten!AC39)</f>
        <v>(Bitte Wählen)</v>
      </c>
      <c r="G37" t="str">
        <f>CONCATENATE(Detaildaten!D39," [",Detaildaten!E39,"] ")</f>
        <v xml:space="preserve"> [] </v>
      </c>
      <c r="H37" t="str">
        <f>IF(Detaildaten!F39="","",Detaildaten!F39)</f>
        <v/>
      </c>
      <c r="I37" t="str">
        <f>Detaildaten!Z39</f>
        <v>(Bitte Wählen)</v>
      </c>
      <c r="J37" t="str">
        <f>IF(Detaildaten!AA39="","",Detaildaten!AA39)</f>
        <v/>
      </c>
      <c r="L37" t="str">
        <f t="shared" si="0"/>
        <v/>
      </c>
      <c r="M37" t="str">
        <f t="shared" si="1"/>
        <v/>
      </c>
      <c r="N37" t="str">
        <f t="shared" si="2"/>
        <v/>
      </c>
      <c r="O37" t="str">
        <f t="shared" si="3"/>
        <v/>
      </c>
      <c r="Q37">
        <f>COUNTIFS(Optionen!$T$3:$T$8,Leistungsübersicht!$D$9,Optionen!$U$3:$U$8,'Leistungsübersicht - WIP'!E37)</f>
        <v>0</v>
      </c>
      <c r="S37" t="str">
        <f t="shared" si="4"/>
        <v/>
      </c>
      <c r="T37" t="str">
        <f t="shared" si="5"/>
        <v/>
      </c>
      <c r="U37" t="str">
        <f t="shared" si="6"/>
        <v/>
      </c>
      <c r="V37" t="str">
        <f t="shared" si="7"/>
        <v/>
      </c>
      <c r="X37" t="str">
        <f t="shared" si="8"/>
        <v/>
      </c>
      <c r="Y37" t="str">
        <f t="array" ref="Y37">IFERROR(INDEX($T$6:$T$305,MATCH(1,COUNTIF($Y$5:Y36,$T$6:$T$305)+($T$6:$T336&lt;&gt;"")*1,0)),"")</f>
        <v/>
      </c>
      <c r="Z37" t="str">
        <f t="shared" si="9"/>
        <v/>
      </c>
      <c r="AA37" t="str">
        <f t="shared" si="10"/>
        <v/>
      </c>
      <c r="AC37" t="str">
        <f>IF(Y37="","",VLOOKUP(Y37,Detaildaten!$F$8:$W$308,18,0))</f>
        <v/>
      </c>
      <c r="AD37" t="str">
        <f>IF(Y37="","",Leistungsübersicht!$D$9)</f>
        <v/>
      </c>
      <c r="AE37" t="str">
        <f>IF(Y37="","",IF(AD37=Optionen!$N$6,Optionen!$N$6,IF(AD37=Optionen!$N$5,Leistungsübersicht!$D$10,IF(AD37=Optionen!$N$4,Leistungsübersicht!$D$10))))</f>
        <v/>
      </c>
      <c r="AF37" t="str">
        <f>IF(Y37="","",IF(AD37=Optionen!$N$4,Leistungsübersicht!$D$11))</f>
        <v/>
      </c>
      <c r="AG37" s="19" t="str">
        <f>_xlfn.IFNA(INDEX(Verteilungsschlüssel!$B$5:$V$35,MATCH('Leistungsübersicht - WIP'!AC37,Verteilungsschlüssel!$B$5:$B$35,0),MATCH('Leistungsübersicht - WIP'!AE37,Verteilungsschlüssel!$B$5:$V$5,0)),"")</f>
        <v/>
      </c>
    </row>
    <row r="38" spans="2:33" x14ac:dyDescent="0.3">
      <c r="B38">
        <v>33</v>
      </c>
      <c r="C38" t="str">
        <f>IF(Detaildaten!AD40="","",Detaildaten!AD40)</f>
        <v/>
      </c>
      <c r="D38" t="str">
        <f>IF(Detaildaten!AE40="","",Detaildaten!AE40)</f>
        <v>(Bitte Wählen)</v>
      </c>
      <c r="E38" t="str">
        <f>IF(Detaildaten!AC40="","",Detaildaten!AC40)</f>
        <v>(Bitte Wählen)</v>
      </c>
      <c r="G38" t="str">
        <f>CONCATENATE(Detaildaten!D40," [",Detaildaten!E40,"] ")</f>
        <v xml:space="preserve"> [] </v>
      </c>
      <c r="H38" t="str">
        <f>IF(Detaildaten!F40="","",Detaildaten!F40)</f>
        <v/>
      </c>
      <c r="I38" t="str">
        <f>Detaildaten!Z40</f>
        <v>(Bitte Wählen)</v>
      </c>
      <c r="J38" t="str">
        <f>IF(Detaildaten!AA40="","",Detaildaten!AA40)</f>
        <v/>
      </c>
      <c r="L38" t="str">
        <f t="shared" si="0"/>
        <v/>
      </c>
      <c r="M38" t="str">
        <f t="shared" si="1"/>
        <v/>
      </c>
      <c r="N38" t="str">
        <f t="shared" si="2"/>
        <v/>
      </c>
      <c r="O38" t="str">
        <f t="shared" si="3"/>
        <v/>
      </c>
      <c r="Q38">
        <f>COUNTIFS(Optionen!$T$3:$T$8,Leistungsübersicht!$D$9,Optionen!$U$3:$U$8,'Leistungsübersicht - WIP'!E38)</f>
        <v>0</v>
      </c>
      <c r="S38" t="str">
        <f t="shared" si="4"/>
        <v/>
      </c>
      <c r="T38" t="str">
        <f t="shared" si="5"/>
        <v/>
      </c>
      <c r="U38" t="str">
        <f t="shared" si="6"/>
        <v/>
      </c>
      <c r="V38" t="str">
        <f t="shared" si="7"/>
        <v/>
      </c>
      <c r="X38" t="str">
        <f t="shared" si="8"/>
        <v/>
      </c>
      <c r="Y38" t="str">
        <f t="array" ref="Y38">IFERROR(INDEX($T$6:$T$305,MATCH(1,COUNTIF($Y$5:Y37,$T$6:$T$305)+($T$6:$T337&lt;&gt;"")*1,0)),"")</f>
        <v/>
      </c>
      <c r="Z38" t="str">
        <f t="shared" si="9"/>
        <v/>
      </c>
      <c r="AA38" t="str">
        <f t="shared" si="10"/>
        <v/>
      </c>
      <c r="AC38" t="str">
        <f>IF(Y38="","",VLOOKUP(Y38,Detaildaten!$F$8:$W$308,18,0))</f>
        <v/>
      </c>
      <c r="AD38" t="str">
        <f>IF(Y38="","",Leistungsübersicht!$D$9)</f>
        <v/>
      </c>
      <c r="AE38" t="str">
        <f>IF(Y38="","",IF(AD38=Optionen!$N$6,Optionen!$N$6,IF(AD38=Optionen!$N$5,Leistungsübersicht!$D$10,IF(AD38=Optionen!$N$4,Leistungsübersicht!$D$10))))</f>
        <v/>
      </c>
      <c r="AF38" t="str">
        <f>IF(Y38="","",IF(AD38=Optionen!$N$4,Leistungsübersicht!$D$11))</f>
        <v/>
      </c>
      <c r="AG38" s="19" t="str">
        <f>_xlfn.IFNA(INDEX(Verteilungsschlüssel!$B$5:$V$35,MATCH('Leistungsübersicht - WIP'!AC38,Verteilungsschlüssel!$B$5:$B$35,0),MATCH('Leistungsübersicht - WIP'!AE38,Verteilungsschlüssel!$B$5:$V$5,0)),"")</f>
        <v/>
      </c>
    </row>
    <row r="39" spans="2:33" x14ac:dyDescent="0.3">
      <c r="B39">
        <v>34</v>
      </c>
      <c r="C39" t="str">
        <f>IF(Detaildaten!AD41="","",Detaildaten!AD41)</f>
        <v/>
      </c>
      <c r="D39" t="str">
        <f>IF(Detaildaten!AE41="","",Detaildaten!AE41)</f>
        <v>(Bitte Wählen)</v>
      </c>
      <c r="E39" t="str">
        <f>IF(Detaildaten!AC41="","",Detaildaten!AC41)</f>
        <v>(Bitte Wählen)</v>
      </c>
      <c r="G39" t="str">
        <f>CONCATENATE(Detaildaten!D41," [",Detaildaten!E41,"] ")</f>
        <v xml:space="preserve"> [] </v>
      </c>
      <c r="H39" t="str">
        <f>IF(Detaildaten!F41="","",Detaildaten!F41)</f>
        <v/>
      </c>
      <c r="I39" t="str">
        <f>Detaildaten!Z41</f>
        <v>(Bitte Wählen)</v>
      </c>
      <c r="J39" t="str">
        <f>IF(Detaildaten!AA41="","",Detaildaten!AA41)</f>
        <v/>
      </c>
      <c r="L39" t="str">
        <f t="shared" si="0"/>
        <v/>
      </c>
      <c r="M39" t="str">
        <f t="shared" si="1"/>
        <v/>
      </c>
      <c r="N39" t="str">
        <f t="shared" si="2"/>
        <v/>
      </c>
      <c r="O39" t="str">
        <f t="shared" si="3"/>
        <v/>
      </c>
      <c r="Q39">
        <f>COUNTIFS(Optionen!$T$3:$T$8,Leistungsübersicht!$D$9,Optionen!$U$3:$U$8,'Leistungsübersicht - WIP'!E39)</f>
        <v>0</v>
      </c>
      <c r="S39" t="str">
        <f t="shared" si="4"/>
        <v/>
      </c>
      <c r="T39" t="str">
        <f t="shared" si="5"/>
        <v/>
      </c>
      <c r="U39" t="str">
        <f t="shared" si="6"/>
        <v/>
      </c>
      <c r="V39" t="str">
        <f t="shared" si="7"/>
        <v/>
      </c>
      <c r="X39" t="str">
        <f t="shared" si="8"/>
        <v/>
      </c>
      <c r="Y39" t="str">
        <f t="array" ref="Y39">IFERROR(INDEX($T$6:$T$305,MATCH(1,COUNTIF($Y$5:Y38,$T$6:$T$305)+($T$6:$T338&lt;&gt;"")*1,0)),"")</f>
        <v/>
      </c>
      <c r="Z39" t="str">
        <f t="shared" si="9"/>
        <v/>
      </c>
      <c r="AA39" t="str">
        <f t="shared" si="10"/>
        <v/>
      </c>
      <c r="AC39" t="str">
        <f>IF(Y39="","",VLOOKUP(Y39,Detaildaten!$F$8:$W$308,18,0))</f>
        <v/>
      </c>
      <c r="AD39" t="str">
        <f>IF(Y39="","",Leistungsübersicht!$D$9)</f>
        <v/>
      </c>
      <c r="AE39" t="str">
        <f>IF(Y39="","",IF(AD39=Optionen!$N$6,Optionen!$N$6,IF(AD39=Optionen!$N$5,Leistungsübersicht!$D$10,IF(AD39=Optionen!$N$4,Leistungsübersicht!$D$10))))</f>
        <v/>
      </c>
      <c r="AF39" t="str">
        <f>IF(Y39="","",IF(AD39=Optionen!$N$4,Leistungsübersicht!$D$11))</f>
        <v/>
      </c>
      <c r="AG39" s="19" t="str">
        <f>_xlfn.IFNA(INDEX(Verteilungsschlüssel!$B$5:$V$35,MATCH('Leistungsübersicht - WIP'!AC39,Verteilungsschlüssel!$B$5:$B$35,0),MATCH('Leistungsübersicht - WIP'!AE39,Verteilungsschlüssel!$B$5:$V$5,0)),"")</f>
        <v/>
      </c>
    </row>
    <row r="40" spans="2:33" x14ac:dyDescent="0.3">
      <c r="B40">
        <v>35</v>
      </c>
      <c r="C40" t="str">
        <f>IF(Detaildaten!AD42="","",Detaildaten!AD42)</f>
        <v/>
      </c>
      <c r="D40" t="str">
        <f>IF(Detaildaten!AE42="","",Detaildaten!AE42)</f>
        <v>(Bitte Wählen)</v>
      </c>
      <c r="E40" t="str">
        <f>IF(Detaildaten!AC42="","",Detaildaten!AC42)</f>
        <v>(Bitte Wählen)</v>
      </c>
      <c r="G40" t="str">
        <f>CONCATENATE(Detaildaten!D42," [",Detaildaten!E42,"] ")</f>
        <v xml:space="preserve"> [] </v>
      </c>
      <c r="H40" t="str">
        <f>IF(Detaildaten!F42="","",Detaildaten!F42)</f>
        <v/>
      </c>
      <c r="I40" t="str">
        <f>Detaildaten!Z42</f>
        <v>(Bitte Wählen)</v>
      </c>
      <c r="J40" t="str">
        <f>IF(Detaildaten!AA42="","",Detaildaten!AA42)</f>
        <v/>
      </c>
      <c r="L40" t="str">
        <f t="shared" si="0"/>
        <v/>
      </c>
      <c r="M40" t="str">
        <f t="shared" si="1"/>
        <v/>
      </c>
      <c r="N40" t="str">
        <f t="shared" si="2"/>
        <v/>
      </c>
      <c r="O40" t="str">
        <f t="shared" si="3"/>
        <v/>
      </c>
      <c r="Q40">
        <f>COUNTIFS(Optionen!$T$3:$T$8,Leistungsübersicht!$D$9,Optionen!$U$3:$U$8,'Leistungsübersicht - WIP'!E40)</f>
        <v>0</v>
      </c>
      <c r="S40" t="str">
        <f t="shared" si="4"/>
        <v/>
      </c>
      <c r="T40" t="str">
        <f t="shared" si="5"/>
        <v/>
      </c>
      <c r="U40" t="str">
        <f t="shared" si="6"/>
        <v/>
      </c>
      <c r="V40" t="str">
        <f t="shared" si="7"/>
        <v/>
      </c>
      <c r="X40" t="str">
        <f t="shared" si="8"/>
        <v/>
      </c>
      <c r="Y40" t="str">
        <f t="array" ref="Y40">IFERROR(INDEX($T$6:$T$305,MATCH(1,COUNTIF($Y$5:Y39,$T$6:$T$305)+($T$6:$T339&lt;&gt;"")*1,0)),"")</f>
        <v/>
      </c>
      <c r="Z40" t="str">
        <f t="shared" si="9"/>
        <v/>
      </c>
      <c r="AA40" t="str">
        <f t="shared" si="10"/>
        <v/>
      </c>
      <c r="AC40" t="str">
        <f>IF(Y40="","",VLOOKUP(Y40,Detaildaten!$F$8:$W$308,18,0))</f>
        <v/>
      </c>
      <c r="AD40" t="str">
        <f>IF(Y40="","",Leistungsübersicht!$D$9)</f>
        <v/>
      </c>
      <c r="AE40" t="str">
        <f>IF(Y40="","",IF(AD40=Optionen!$N$6,Optionen!$N$6,IF(AD40=Optionen!$N$5,Leistungsübersicht!$D$10,IF(AD40=Optionen!$N$4,Leistungsübersicht!$D$10))))</f>
        <v/>
      </c>
      <c r="AF40" t="str">
        <f>IF(Y40="","",IF(AD40=Optionen!$N$4,Leistungsübersicht!$D$11))</f>
        <v/>
      </c>
      <c r="AG40" s="19" t="str">
        <f>_xlfn.IFNA(INDEX(Verteilungsschlüssel!$B$5:$V$35,MATCH('Leistungsübersicht - WIP'!AC40,Verteilungsschlüssel!$B$5:$B$35,0),MATCH('Leistungsübersicht - WIP'!AE40,Verteilungsschlüssel!$B$5:$V$5,0)),"")</f>
        <v/>
      </c>
    </row>
    <row r="41" spans="2:33" x14ac:dyDescent="0.3">
      <c r="B41">
        <v>36</v>
      </c>
      <c r="C41" t="str">
        <f>IF(Detaildaten!AD43="","",Detaildaten!AD43)</f>
        <v/>
      </c>
      <c r="D41" t="str">
        <f>IF(Detaildaten!AE43="","",Detaildaten!AE43)</f>
        <v>(Bitte Wählen)</v>
      </c>
      <c r="E41" t="str">
        <f>IF(Detaildaten!AC43="","",Detaildaten!AC43)</f>
        <v>(Bitte Wählen)</v>
      </c>
      <c r="G41" t="str">
        <f>CONCATENATE(Detaildaten!D43," [",Detaildaten!E43,"] ")</f>
        <v xml:space="preserve"> [] </v>
      </c>
      <c r="H41" t="str">
        <f>IF(Detaildaten!F43="","",Detaildaten!F43)</f>
        <v/>
      </c>
      <c r="I41" t="str">
        <f>Detaildaten!Z43</f>
        <v>(Bitte Wählen)</v>
      </c>
      <c r="J41" t="str">
        <f>IF(Detaildaten!AA43="","",Detaildaten!AA43)</f>
        <v/>
      </c>
      <c r="L41" t="str">
        <f t="shared" si="0"/>
        <v/>
      </c>
      <c r="M41" t="str">
        <f t="shared" si="1"/>
        <v/>
      </c>
      <c r="N41" t="str">
        <f t="shared" si="2"/>
        <v/>
      </c>
      <c r="O41" t="str">
        <f t="shared" si="3"/>
        <v/>
      </c>
      <c r="Q41">
        <f>COUNTIFS(Optionen!$T$3:$T$8,Leistungsübersicht!$D$9,Optionen!$U$3:$U$8,'Leistungsübersicht - WIP'!E41)</f>
        <v>0</v>
      </c>
      <c r="S41" t="str">
        <f t="shared" si="4"/>
        <v/>
      </c>
      <c r="T41" t="str">
        <f t="shared" si="5"/>
        <v/>
      </c>
      <c r="U41" t="str">
        <f t="shared" si="6"/>
        <v/>
      </c>
      <c r="V41" t="str">
        <f t="shared" si="7"/>
        <v/>
      </c>
      <c r="X41" t="str">
        <f t="shared" si="8"/>
        <v/>
      </c>
      <c r="Y41" t="str">
        <f t="array" ref="Y41">IFERROR(INDEX($T$6:$T$305,MATCH(1,COUNTIF($Y$5:Y40,$T$6:$T$305)+($T$6:$T340&lt;&gt;"")*1,0)),"")</f>
        <v/>
      </c>
      <c r="Z41" t="str">
        <f t="shared" si="9"/>
        <v/>
      </c>
      <c r="AA41" t="str">
        <f t="shared" si="10"/>
        <v/>
      </c>
      <c r="AC41" t="str">
        <f>IF(Y41="","",VLOOKUP(Y41,Detaildaten!$F$8:$W$308,18,0))</f>
        <v/>
      </c>
      <c r="AD41" t="str">
        <f>IF(Y41="","",Leistungsübersicht!$D$9)</f>
        <v/>
      </c>
      <c r="AE41" t="str">
        <f>IF(Y41="","",IF(AD41=Optionen!$N$6,Optionen!$N$6,IF(AD41=Optionen!$N$5,Leistungsübersicht!$D$10,IF(AD41=Optionen!$N$4,Leistungsübersicht!$D$10))))</f>
        <v/>
      </c>
      <c r="AF41" t="str">
        <f>IF(Y41="","",IF(AD41=Optionen!$N$4,Leistungsübersicht!$D$11))</f>
        <v/>
      </c>
      <c r="AG41" s="19" t="str">
        <f>_xlfn.IFNA(INDEX(Verteilungsschlüssel!$B$5:$V$35,MATCH('Leistungsübersicht - WIP'!AC41,Verteilungsschlüssel!$B$5:$B$35,0),MATCH('Leistungsübersicht - WIP'!AE41,Verteilungsschlüssel!$B$5:$V$5,0)),"")</f>
        <v/>
      </c>
    </row>
    <row r="42" spans="2:33" x14ac:dyDescent="0.3">
      <c r="B42">
        <v>37</v>
      </c>
      <c r="C42" t="str">
        <f>IF(Detaildaten!AD44="","",Detaildaten!AD44)</f>
        <v/>
      </c>
      <c r="D42" t="str">
        <f>IF(Detaildaten!AE44="","",Detaildaten!AE44)</f>
        <v>(Bitte Wählen)</v>
      </c>
      <c r="E42" t="str">
        <f>IF(Detaildaten!AC44="","",Detaildaten!AC44)</f>
        <v>(Bitte Wählen)</v>
      </c>
      <c r="G42" t="str">
        <f>CONCATENATE(Detaildaten!D44," [",Detaildaten!E44,"] ")</f>
        <v xml:space="preserve"> [] </v>
      </c>
      <c r="H42" t="str">
        <f>IF(Detaildaten!F44="","",Detaildaten!F44)</f>
        <v/>
      </c>
      <c r="I42" t="str">
        <f>Detaildaten!Z44</f>
        <v>(Bitte Wählen)</v>
      </c>
      <c r="J42" t="str">
        <f>IF(Detaildaten!AA44="","",Detaildaten!AA44)</f>
        <v/>
      </c>
      <c r="L42" t="str">
        <f t="shared" si="0"/>
        <v/>
      </c>
      <c r="M42" t="str">
        <f t="shared" si="1"/>
        <v/>
      </c>
      <c r="N42" t="str">
        <f t="shared" si="2"/>
        <v/>
      </c>
      <c r="O42" t="str">
        <f t="shared" si="3"/>
        <v/>
      </c>
      <c r="Q42">
        <f>COUNTIFS(Optionen!$T$3:$T$8,Leistungsübersicht!$D$9,Optionen!$U$3:$U$8,'Leistungsübersicht - WIP'!E42)</f>
        <v>0</v>
      </c>
      <c r="S42" t="str">
        <f t="shared" si="4"/>
        <v/>
      </c>
      <c r="T42" t="str">
        <f t="shared" si="5"/>
        <v/>
      </c>
      <c r="U42" t="str">
        <f t="shared" si="6"/>
        <v/>
      </c>
      <c r="V42" t="str">
        <f t="shared" si="7"/>
        <v/>
      </c>
      <c r="X42" t="str">
        <f t="shared" si="8"/>
        <v/>
      </c>
      <c r="Y42" t="str">
        <f t="array" ref="Y42">IFERROR(INDEX($T$6:$T$305,MATCH(1,COUNTIF($Y$5:Y41,$T$6:$T$305)+($T$6:$T341&lt;&gt;"")*1,0)),"")</f>
        <v/>
      </c>
      <c r="Z42" t="str">
        <f t="shared" si="9"/>
        <v/>
      </c>
      <c r="AA42" t="str">
        <f t="shared" si="10"/>
        <v/>
      </c>
      <c r="AC42" t="str">
        <f>IF(Y42="","",VLOOKUP(Y42,Detaildaten!$F$8:$W$308,18,0))</f>
        <v/>
      </c>
      <c r="AD42" t="str">
        <f>IF(Y42="","",Leistungsübersicht!$D$9)</f>
        <v/>
      </c>
      <c r="AE42" t="str">
        <f>IF(Y42="","",IF(AD42=Optionen!$N$6,Optionen!$N$6,IF(AD42=Optionen!$N$5,Leistungsübersicht!$D$10,IF(AD42=Optionen!$N$4,Leistungsübersicht!$D$10))))</f>
        <v/>
      </c>
      <c r="AF42" t="str">
        <f>IF(Y42="","",IF(AD42=Optionen!$N$4,Leistungsübersicht!$D$11))</f>
        <v/>
      </c>
      <c r="AG42" s="19" t="str">
        <f>_xlfn.IFNA(INDEX(Verteilungsschlüssel!$B$5:$V$35,MATCH('Leistungsübersicht - WIP'!AC42,Verteilungsschlüssel!$B$5:$B$35,0),MATCH('Leistungsübersicht - WIP'!AE42,Verteilungsschlüssel!$B$5:$V$5,0)),"")</f>
        <v/>
      </c>
    </row>
    <row r="43" spans="2:33" x14ac:dyDescent="0.3">
      <c r="B43">
        <v>38</v>
      </c>
      <c r="C43" t="str">
        <f>IF(Detaildaten!AD45="","",Detaildaten!AD45)</f>
        <v/>
      </c>
      <c r="D43" t="str">
        <f>IF(Detaildaten!AE45="","",Detaildaten!AE45)</f>
        <v>(Bitte Wählen)</v>
      </c>
      <c r="E43" t="str">
        <f>IF(Detaildaten!AC45="","",Detaildaten!AC45)</f>
        <v>(Bitte Wählen)</v>
      </c>
      <c r="G43" t="str">
        <f>CONCATENATE(Detaildaten!D45," [",Detaildaten!E45,"] ")</f>
        <v xml:space="preserve"> [] </v>
      </c>
      <c r="H43" t="str">
        <f>IF(Detaildaten!F45="","",Detaildaten!F45)</f>
        <v/>
      </c>
      <c r="I43" t="str">
        <f>Detaildaten!Z45</f>
        <v>(Bitte Wählen)</v>
      </c>
      <c r="J43" t="str">
        <f>IF(Detaildaten!AA45="","",Detaildaten!AA45)</f>
        <v/>
      </c>
      <c r="L43" t="str">
        <f t="shared" si="0"/>
        <v/>
      </c>
      <c r="M43" t="str">
        <f t="shared" si="1"/>
        <v/>
      </c>
      <c r="N43" t="str">
        <f t="shared" si="2"/>
        <v/>
      </c>
      <c r="O43" t="str">
        <f t="shared" si="3"/>
        <v/>
      </c>
      <c r="Q43">
        <f>COUNTIFS(Optionen!$T$3:$T$8,Leistungsübersicht!$D$9,Optionen!$U$3:$U$8,'Leistungsübersicht - WIP'!E43)</f>
        <v>0</v>
      </c>
      <c r="S43" t="str">
        <f t="shared" si="4"/>
        <v/>
      </c>
      <c r="T43" t="str">
        <f t="shared" si="5"/>
        <v/>
      </c>
      <c r="U43" t="str">
        <f t="shared" si="6"/>
        <v/>
      </c>
      <c r="V43" t="str">
        <f t="shared" si="7"/>
        <v/>
      </c>
      <c r="X43" t="str">
        <f t="shared" si="8"/>
        <v/>
      </c>
      <c r="Y43" t="str">
        <f t="array" ref="Y43">IFERROR(INDEX($T$6:$T$305,MATCH(1,COUNTIF($Y$5:Y42,$T$6:$T$305)+($T$6:$T342&lt;&gt;"")*1,0)),"")</f>
        <v/>
      </c>
      <c r="Z43" t="str">
        <f t="shared" si="9"/>
        <v/>
      </c>
      <c r="AA43" t="str">
        <f t="shared" si="10"/>
        <v/>
      </c>
      <c r="AC43" t="str">
        <f>IF(Y43="","",VLOOKUP(Y43,Detaildaten!$F$8:$W$308,18,0))</f>
        <v/>
      </c>
      <c r="AD43" t="str">
        <f>IF(Y43="","",Leistungsübersicht!$D$9)</f>
        <v/>
      </c>
      <c r="AE43" t="str">
        <f>IF(Y43="","",IF(AD43=Optionen!$N$6,Optionen!$N$6,IF(AD43=Optionen!$N$5,Leistungsübersicht!$D$10,IF(AD43=Optionen!$N$4,Leistungsübersicht!$D$10))))</f>
        <v/>
      </c>
      <c r="AF43" t="str">
        <f>IF(Y43="","",IF(AD43=Optionen!$N$4,Leistungsübersicht!$D$11))</f>
        <v/>
      </c>
      <c r="AG43" s="19" t="str">
        <f>_xlfn.IFNA(INDEX(Verteilungsschlüssel!$B$5:$V$35,MATCH('Leistungsübersicht - WIP'!AC43,Verteilungsschlüssel!$B$5:$B$35,0),MATCH('Leistungsübersicht - WIP'!AE43,Verteilungsschlüssel!$B$5:$V$5,0)),"")</f>
        <v/>
      </c>
    </row>
    <row r="44" spans="2:33" x14ac:dyDescent="0.3">
      <c r="B44">
        <v>39</v>
      </c>
      <c r="C44" t="str">
        <f>IF(Detaildaten!AD46="","",Detaildaten!AD46)</f>
        <v/>
      </c>
      <c r="D44" t="str">
        <f>IF(Detaildaten!AE46="","",Detaildaten!AE46)</f>
        <v>(Bitte Wählen)</v>
      </c>
      <c r="E44" t="str">
        <f>IF(Detaildaten!AC46="","",Detaildaten!AC46)</f>
        <v>(Bitte Wählen)</v>
      </c>
      <c r="G44" t="str">
        <f>CONCATENATE(Detaildaten!D46," [",Detaildaten!E46,"] ")</f>
        <v xml:space="preserve"> [] </v>
      </c>
      <c r="H44" t="str">
        <f>IF(Detaildaten!F46="","",Detaildaten!F46)</f>
        <v/>
      </c>
      <c r="I44" t="str">
        <f>Detaildaten!Z46</f>
        <v>(Bitte Wählen)</v>
      </c>
      <c r="J44" t="str">
        <f>IF(Detaildaten!AA46="","",Detaildaten!AA46)</f>
        <v/>
      </c>
      <c r="L44" t="str">
        <f t="shared" si="0"/>
        <v/>
      </c>
      <c r="M44" t="str">
        <f t="shared" si="1"/>
        <v/>
      </c>
      <c r="N44" t="str">
        <f t="shared" si="2"/>
        <v/>
      </c>
      <c r="O44" t="str">
        <f t="shared" si="3"/>
        <v/>
      </c>
      <c r="Q44">
        <f>COUNTIFS(Optionen!$T$3:$T$8,Leistungsübersicht!$D$9,Optionen!$U$3:$U$8,'Leistungsübersicht - WIP'!E44)</f>
        <v>0</v>
      </c>
      <c r="S44" t="str">
        <f t="shared" si="4"/>
        <v/>
      </c>
      <c r="T44" t="str">
        <f t="shared" si="5"/>
        <v/>
      </c>
      <c r="U44" t="str">
        <f t="shared" si="6"/>
        <v/>
      </c>
      <c r="V44" t="str">
        <f t="shared" si="7"/>
        <v/>
      </c>
      <c r="X44" t="str">
        <f t="shared" si="8"/>
        <v/>
      </c>
      <c r="Y44" t="str">
        <f t="array" ref="Y44">IFERROR(INDEX($T$6:$T$305,MATCH(1,COUNTIF($Y$5:Y43,$T$6:$T$305)+($T$6:$T343&lt;&gt;"")*1,0)),"")</f>
        <v/>
      </c>
      <c r="Z44" t="str">
        <f t="shared" si="9"/>
        <v/>
      </c>
      <c r="AA44" t="str">
        <f t="shared" si="10"/>
        <v/>
      </c>
      <c r="AC44" t="str">
        <f>IF(Y44="","",VLOOKUP(Y44,Detaildaten!$F$8:$W$308,18,0))</f>
        <v/>
      </c>
      <c r="AD44" t="str">
        <f>IF(Y44="","",Leistungsübersicht!$D$9)</f>
        <v/>
      </c>
      <c r="AE44" t="str">
        <f>IF(Y44="","",IF(AD44=Optionen!$N$6,Optionen!$N$6,IF(AD44=Optionen!$N$5,Leistungsübersicht!$D$10,IF(AD44=Optionen!$N$4,Leistungsübersicht!$D$10))))</f>
        <v/>
      </c>
      <c r="AF44" t="str">
        <f>IF(Y44="","",IF(AD44=Optionen!$N$4,Leistungsübersicht!$D$11))</f>
        <v/>
      </c>
      <c r="AG44" s="19" t="str">
        <f>_xlfn.IFNA(INDEX(Verteilungsschlüssel!$B$5:$V$35,MATCH('Leistungsübersicht - WIP'!AC44,Verteilungsschlüssel!$B$5:$B$35,0),MATCH('Leistungsübersicht - WIP'!AE44,Verteilungsschlüssel!$B$5:$V$5,0)),"")</f>
        <v/>
      </c>
    </row>
    <row r="45" spans="2:33" x14ac:dyDescent="0.3">
      <c r="B45">
        <v>40</v>
      </c>
      <c r="C45" t="str">
        <f>IF(Detaildaten!AD47="","",Detaildaten!AD47)</f>
        <v/>
      </c>
      <c r="D45" t="str">
        <f>IF(Detaildaten!AE47="","",Detaildaten!AE47)</f>
        <v>(Bitte Wählen)</v>
      </c>
      <c r="E45" t="str">
        <f>IF(Detaildaten!AC47="","",Detaildaten!AC47)</f>
        <v>(Bitte Wählen)</v>
      </c>
      <c r="G45" t="str">
        <f>CONCATENATE(Detaildaten!D47," [",Detaildaten!E47,"] ")</f>
        <v xml:space="preserve"> [] </v>
      </c>
      <c r="H45" t="str">
        <f>IF(Detaildaten!F47="","",Detaildaten!F47)</f>
        <v/>
      </c>
      <c r="I45" t="str">
        <f>Detaildaten!Z47</f>
        <v>(Bitte Wählen)</v>
      </c>
      <c r="J45" t="str">
        <f>IF(Detaildaten!AA47="","",Detaildaten!AA47)</f>
        <v/>
      </c>
      <c r="L45" t="str">
        <f t="shared" si="0"/>
        <v/>
      </c>
      <c r="M45" t="str">
        <f t="shared" si="1"/>
        <v/>
      </c>
      <c r="N45" t="str">
        <f t="shared" si="2"/>
        <v/>
      </c>
      <c r="O45" t="str">
        <f t="shared" si="3"/>
        <v/>
      </c>
      <c r="Q45">
        <f>COUNTIFS(Optionen!$T$3:$T$8,Leistungsübersicht!$D$9,Optionen!$U$3:$U$8,'Leistungsübersicht - WIP'!E45)</f>
        <v>0</v>
      </c>
      <c r="S45" t="str">
        <f t="shared" si="4"/>
        <v/>
      </c>
      <c r="T45" t="str">
        <f t="shared" si="5"/>
        <v/>
      </c>
      <c r="U45" t="str">
        <f t="shared" si="6"/>
        <v/>
      </c>
      <c r="V45" t="str">
        <f t="shared" si="7"/>
        <v/>
      </c>
      <c r="X45" t="str">
        <f t="shared" si="8"/>
        <v/>
      </c>
      <c r="Y45" t="str">
        <f t="array" ref="Y45">IFERROR(INDEX($T$6:$T$305,MATCH(1,COUNTIF($Y$5:Y44,$T$6:$T$305)+($T$6:$T344&lt;&gt;"")*1,0)),"")</f>
        <v/>
      </c>
      <c r="Z45" t="str">
        <f t="shared" si="9"/>
        <v/>
      </c>
      <c r="AA45" t="str">
        <f t="shared" si="10"/>
        <v/>
      </c>
      <c r="AC45" t="str">
        <f>IF(Y45="","",VLOOKUP(Y45,Detaildaten!$F$8:$W$308,18,0))</f>
        <v/>
      </c>
      <c r="AD45" t="str">
        <f>IF(Y45="","",Leistungsübersicht!$D$9)</f>
        <v/>
      </c>
      <c r="AE45" t="str">
        <f>IF(Y45="","",IF(AD45=Optionen!$N$6,Optionen!$N$6,IF(AD45=Optionen!$N$5,Leistungsübersicht!$D$10,IF(AD45=Optionen!$N$4,Leistungsübersicht!$D$10))))</f>
        <v/>
      </c>
      <c r="AF45" t="str">
        <f>IF(Y45="","",IF(AD45=Optionen!$N$4,Leistungsübersicht!$D$11))</f>
        <v/>
      </c>
      <c r="AG45" s="19" t="str">
        <f>_xlfn.IFNA(INDEX(Verteilungsschlüssel!$B$5:$V$35,MATCH('Leistungsübersicht - WIP'!AC45,Verteilungsschlüssel!$B$5:$B$35,0),MATCH('Leistungsübersicht - WIP'!AE45,Verteilungsschlüssel!$B$5:$V$5,0)),"")</f>
        <v/>
      </c>
    </row>
    <row r="46" spans="2:33" x14ac:dyDescent="0.3">
      <c r="B46">
        <v>41</v>
      </c>
      <c r="C46" t="str">
        <f>IF(Detaildaten!AD48="","",Detaildaten!AD48)</f>
        <v/>
      </c>
      <c r="D46" t="str">
        <f>IF(Detaildaten!AE48="","",Detaildaten!AE48)</f>
        <v>(Bitte Wählen)</v>
      </c>
      <c r="E46" t="str">
        <f>IF(Detaildaten!AC48="","",Detaildaten!AC48)</f>
        <v>(Bitte Wählen)</v>
      </c>
      <c r="G46" t="str">
        <f>CONCATENATE(Detaildaten!D48," [",Detaildaten!E48,"] ")</f>
        <v xml:space="preserve"> [] </v>
      </c>
      <c r="H46" t="str">
        <f>IF(Detaildaten!F48="","",Detaildaten!F48)</f>
        <v/>
      </c>
      <c r="I46" t="str">
        <f>Detaildaten!Z48</f>
        <v>(Bitte Wählen)</v>
      </c>
      <c r="J46" t="str">
        <f>IF(Detaildaten!AA48="","",Detaildaten!AA48)</f>
        <v/>
      </c>
      <c r="L46" t="str">
        <f t="shared" si="0"/>
        <v/>
      </c>
      <c r="M46" t="str">
        <f t="shared" si="1"/>
        <v/>
      </c>
      <c r="N46" t="str">
        <f t="shared" si="2"/>
        <v/>
      </c>
      <c r="O46" t="str">
        <f t="shared" si="3"/>
        <v/>
      </c>
      <c r="Q46">
        <f>COUNTIFS(Optionen!$T$3:$T$8,Leistungsübersicht!$D$9,Optionen!$U$3:$U$8,'Leistungsübersicht - WIP'!E46)</f>
        <v>0</v>
      </c>
      <c r="S46" t="str">
        <f t="shared" si="4"/>
        <v/>
      </c>
      <c r="T46" t="str">
        <f t="shared" si="5"/>
        <v/>
      </c>
      <c r="U46" t="str">
        <f t="shared" si="6"/>
        <v/>
      </c>
      <c r="V46" t="str">
        <f t="shared" si="7"/>
        <v/>
      </c>
      <c r="X46" t="str">
        <f t="shared" si="8"/>
        <v/>
      </c>
      <c r="Y46" t="str">
        <f t="array" ref="Y46">IFERROR(INDEX($T$6:$T$305,MATCH(1,COUNTIF($Y$5:Y45,$T$6:$T$305)+($T$6:$T345&lt;&gt;"")*1,0)),"")</f>
        <v/>
      </c>
      <c r="Z46" t="str">
        <f t="shared" si="9"/>
        <v/>
      </c>
      <c r="AA46" t="str">
        <f t="shared" si="10"/>
        <v/>
      </c>
      <c r="AC46" t="str">
        <f>IF(Y46="","",VLOOKUP(Y46,Detaildaten!$F$8:$W$308,18,0))</f>
        <v/>
      </c>
      <c r="AD46" t="str">
        <f>IF(Y46="","",Leistungsübersicht!$D$9)</f>
        <v/>
      </c>
      <c r="AE46" t="str">
        <f>IF(Y46="","",IF(AD46=Optionen!$N$6,Optionen!$N$6,IF(AD46=Optionen!$N$5,Leistungsübersicht!$D$10,IF(AD46=Optionen!$N$4,Leistungsübersicht!$D$10))))</f>
        <v/>
      </c>
      <c r="AF46" t="str">
        <f>IF(Y46="","",IF(AD46=Optionen!$N$4,Leistungsübersicht!$D$11))</f>
        <v/>
      </c>
      <c r="AG46" s="19" t="str">
        <f>_xlfn.IFNA(INDEX(Verteilungsschlüssel!$B$5:$V$35,MATCH('Leistungsübersicht - WIP'!AC46,Verteilungsschlüssel!$B$5:$B$35,0),MATCH('Leistungsübersicht - WIP'!AE46,Verteilungsschlüssel!$B$5:$V$5,0)),"")</f>
        <v/>
      </c>
    </row>
    <row r="47" spans="2:33" x14ac:dyDescent="0.3">
      <c r="B47">
        <v>42</v>
      </c>
      <c r="C47" t="str">
        <f>IF(Detaildaten!AD49="","",Detaildaten!AD49)</f>
        <v/>
      </c>
      <c r="D47" t="str">
        <f>IF(Detaildaten!AE49="","",Detaildaten!AE49)</f>
        <v>(Bitte Wählen)</v>
      </c>
      <c r="E47" t="str">
        <f>IF(Detaildaten!AC49="","",Detaildaten!AC49)</f>
        <v>(Bitte Wählen)</v>
      </c>
      <c r="G47" t="str">
        <f>CONCATENATE(Detaildaten!D49," [",Detaildaten!E49,"] ")</f>
        <v xml:space="preserve"> [] </v>
      </c>
      <c r="H47" t="str">
        <f>IF(Detaildaten!F49="","",Detaildaten!F49)</f>
        <v/>
      </c>
      <c r="I47" t="str">
        <f>Detaildaten!Z49</f>
        <v>(Bitte Wählen)</v>
      </c>
      <c r="J47" t="str">
        <f>IF(Detaildaten!AA49="","",Detaildaten!AA49)</f>
        <v/>
      </c>
      <c r="L47" t="str">
        <f t="shared" si="0"/>
        <v/>
      </c>
      <c r="M47" t="str">
        <f t="shared" si="1"/>
        <v/>
      </c>
      <c r="N47" t="str">
        <f t="shared" si="2"/>
        <v/>
      </c>
      <c r="O47" t="str">
        <f t="shared" si="3"/>
        <v/>
      </c>
      <c r="Q47">
        <f>COUNTIFS(Optionen!$T$3:$T$8,Leistungsübersicht!$D$9,Optionen!$U$3:$U$8,'Leistungsübersicht - WIP'!E47)</f>
        <v>0</v>
      </c>
      <c r="S47" t="str">
        <f t="shared" si="4"/>
        <v/>
      </c>
      <c r="T47" t="str">
        <f t="shared" si="5"/>
        <v/>
      </c>
      <c r="U47" t="str">
        <f t="shared" si="6"/>
        <v/>
      </c>
      <c r="V47" t="str">
        <f t="shared" si="7"/>
        <v/>
      </c>
      <c r="X47" t="str">
        <f t="shared" si="8"/>
        <v/>
      </c>
      <c r="Y47" t="str">
        <f t="array" ref="Y47">IFERROR(INDEX($T$6:$T$305,MATCH(1,COUNTIF($Y$5:Y46,$T$6:$T$305)+($T$6:$T346&lt;&gt;"")*1,0)),"")</f>
        <v/>
      </c>
      <c r="Z47" t="str">
        <f t="shared" si="9"/>
        <v/>
      </c>
      <c r="AA47" t="str">
        <f t="shared" si="10"/>
        <v/>
      </c>
      <c r="AC47" t="str">
        <f>IF(Y47="","",VLOOKUP(Y47,Detaildaten!$F$8:$W$308,18,0))</f>
        <v/>
      </c>
      <c r="AD47" t="str">
        <f>IF(Y47="","",Leistungsübersicht!$D$9)</f>
        <v/>
      </c>
      <c r="AE47" t="str">
        <f>IF(Y47="","",IF(AD47=Optionen!$N$6,Optionen!$N$6,IF(AD47=Optionen!$N$5,Leistungsübersicht!$D$10,IF(AD47=Optionen!$N$4,Leistungsübersicht!$D$10))))</f>
        <v/>
      </c>
      <c r="AF47" t="str">
        <f>IF(Y47="","",IF(AD47=Optionen!$N$4,Leistungsübersicht!$D$11))</f>
        <v/>
      </c>
      <c r="AG47" s="19" t="str">
        <f>_xlfn.IFNA(INDEX(Verteilungsschlüssel!$B$5:$V$35,MATCH('Leistungsübersicht - WIP'!AC47,Verteilungsschlüssel!$B$5:$B$35,0),MATCH('Leistungsübersicht - WIP'!AE47,Verteilungsschlüssel!$B$5:$V$5,0)),"")</f>
        <v/>
      </c>
    </row>
    <row r="48" spans="2:33" x14ac:dyDescent="0.3">
      <c r="B48">
        <v>43</v>
      </c>
      <c r="C48" t="str">
        <f>IF(Detaildaten!AD50="","",Detaildaten!AD50)</f>
        <v/>
      </c>
      <c r="D48" t="str">
        <f>IF(Detaildaten!AE50="","",Detaildaten!AE50)</f>
        <v>(Bitte Wählen)</v>
      </c>
      <c r="E48" t="str">
        <f>IF(Detaildaten!AC50="","",Detaildaten!AC50)</f>
        <v>(Bitte Wählen)</v>
      </c>
      <c r="G48" t="str">
        <f>CONCATENATE(Detaildaten!D50," [",Detaildaten!E50,"] ")</f>
        <v xml:space="preserve"> [] </v>
      </c>
      <c r="H48" t="str">
        <f>IF(Detaildaten!F50="","",Detaildaten!F50)</f>
        <v/>
      </c>
      <c r="I48" t="str">
        <f>Detaildaten!Z50</f>
        <v>(Bitte Wählen)</v>
      </c>
      <c r="J48" t="str">
        <f>IF(Detaildaten!AA50="","",Detaildaten!AA50)</f>
        <v/>
      </c>
      <c r="L48" t="str">
        <f t="shared" si="0"/>
        <v/>
      </c>
      <c r="M48" t="str">
        <f t="shared" si="1"/>
        <v/>
      </c>
      <c r="N48" t="str">
        <f t="shared" si="2"/>
        <v/>
      </c>
      <c r="O48" t="str">
        <f t="shared" si="3"/>
        <v/>
      </c>
      <c r="Q48">
        <f>COUNTIFS(Optionen!$T$3:$T$8,Leistungsübersicht!$D$9,Optionen!$U$3:$U$8,'Leistungsübersicht - WIP'!E48)</f>
        <v>0</v>
      </c>
      <c r="S48" t="str">
        <f t="shared" si="4"/>
        <v/>
      </c>
      <c r="T48" t="str">
        <f t="shared" si="5"/>
        <v/>
      </c>
      <c r="U48" t="str">
        <f t="shared" si="6"/>
        <v/>
      </c>
      <c r="V48" t="str">
        <f t="shared" si="7"/>
        <v/>
      </c>
      <c r="X48" t="str">
        <f t="shared" si="8"/>
        <v/>
      </c>
      <c r="Y48" t="str">
        <f t="array" ref="Y48">IFERROR(INDEX($T$6:$T$305,MATCH(1,COUNTIF($Y$5:Y47,$T$6:$T$305)+($T$6:$T347&lt;&gt;"")*1,0)),"")</f>
        <v/>
      </c>
      <c r="Z48" t="str">
        <f t="shared" si="9"/>
        <v/>
      </c>
      <c r="AA48" t="str">
        <f t="shared" si="10"/>
        <v/>
      </c>
      <c r="AC48" t="str">
        <f>IF(Y48="","",VLOOKUP(Y48,Detaildaten!$F$8:$W$308,18,0))</f>
        <v/>
      </c>
      <c r="AD48" t="str">
        <f>IF(Y48="","",Leistungsübersicht!$D$9)</f>
        <v/>
      </c>
      <c r="AE48" t="str">
        <f>IF(Y48="","",IF(AD48=Optionen!$N$6,Optionen!$N$6,IF(AD48=Optionen!$N$5,Leistungsübersicht!$D$10,IF(AD48=Optionen!$N$4,Leistungsübersicht!$D$10))))</f>
        <v/>
      </c>
      <c r="AF48" t="str">
        <f>IF(Y48="","",IF(AD48=Optionen!$N$4,Leistungsübersicht!$D$11))</f>
        <v/>
      </c>
      <c r="AG48" s="19" t="str">
        <f>_xlfn.IFNA(INDEX(Verteilungsschlüssel!$B$5:$V$35,MATCH('Leistungsübersicht - WIP'!AC48,Verteilungsschlüssel!$B$5:$B$35,0),MATCH('Leistungsübersicht - WIP'!AE48,Verteilungsschlüssel!$B$5:$V$5,0)),"")</f>
        <v/>
      </c>
    </row>
    <row r="49" spans="2:33" x14ac:dyDescent="0.3">
      <c r="B49">
        <v>44</v>
      </c>
      <c r="C49" t="str">
        <f>IF(Detaildaten!AD51="","",Detaildaten!AD51)</f>
        <v/>
      </c>
      <c r="D49" t="str">
        <f>IF(Detaildaten!AE51="","",Detaildaten!AE51)</f>
        <v>(Bitte Wählen)</v>
      </c>
      <c r="E49" t="str">
        <f>IF(Detaildaten!AC51="","",Detaildaten!AC51)</f>
        <v>(Bitte Wählen)</v>
      </c>
      <c r="G49" t="str">
        <f>CONCATENATE(Detaildaten!D51," [",Detaildaten!E51,"] ")</f>
        <v xml:space="preserve"> [] </v>
      </c>
      <c r="H49" t="str">
        <f>IF(Detaildaten!F51="","",Detaildaten!F51)</f>
        <v/>
      </c>
      <c r="I49" t="str">
        <f>Detaildaten!Z51</f>
        <v>(Bitte Wählen)</v>
      </c>
      <c r="J49" t="str">
        <f>IF(Detaildaten!AA51="","",Detaildaten!AA51)</f>
        <v/>
      </c>
      <c r="L49" t="str">
        <f t="shared" si="0"/>
        <v/>
      </c>
      <c r="M49" t="str">
        <f t="shared" si="1"/>
        <v/>
      </c>
      <c r="N49" t="str">
        <f t="shared" si="2"/>
        <v/>
      </c>
      <c r="O49" t="str">
        <f t="shared" si="3"/>
        <v/>
      </c>
      <c r="Q49">
        <f>COUNTIFS(Optionen!$T$3:$T$8,Leistungsübersicht!$D$9,Optionen!$U$3:$U$8,'Leistungsübersicht - WIP'!E49)</f>
        <v>0</v>
      </c>
      <c r="S49" t="str">
        <f t="shared" si="4"/>
        <v/>
      </c>
      <c r="T49" t="str">
        <f t="shared" si="5"/>
        <v/>
      </c>
      <c r="U49" t="str">
        <f t="shared" si="6"/>
        <v/>
      </c>
      <c r="V49" t="str">
        <f t="shared" si="7"/>
        <v/>
      </c>
      <c r="X49" t="str">
        <f t="shared" si="8"/>
        <v/>
      </c>
      <c r="Y49" t="str">
        <f t="array" ref="Y49">IFERROR(INDEX($T$6:$T$305,MATCH(1,COUNTIF($Y$5:Y48,$T$6:$T$305)+($T$6:$T348&lt;&gt;"")*1,0)),"")</f>
        <v/>
      </c>
      <c r="Z49" t="str">
        <f t="shared" si="9"/>
        <v/>
      </c>
      <c r="AA49" t="str">
        <f t="shared" si="10"/>
        <v/>
      </c>
      <c r="AC49" t="str">
        <f>IF(Y49="","",VLOOKUP(Y49,Detaildaten!$F$8:$W$308,18,0))</f>
        <v/>
      </c>
      <c r="AD49" t="str">
        <f>IF(Y49="","",Leistungsübersicht!$D$9)</f>
        <v/>
      </c>
      <c r="AE49" t="str">
        <f>IF(Y49="","",IF(AD49=Optionen!$N$6,Optionen!$N$6,IF(AD49=Optionen!$N$5,Leistungsübersicht!$D$10,IF(AD49=Optionen!$N$4,Leistungsübersicht!$D$10))))</f>
        <v/>
      </c>
      <c r="AF49" t="str">
        <f>IF(Y49="","",IF(AD49=Optionen!$N$4,Leistungsübersicht!$D$11))</f>
        <v/>
      </c>
      <c r="AG49" s="19" t="str">
        <f>_xlfn.IFNA(INDEX(Verteilungsschlüssel!$B$5:$V$35,MATCH('Leistungsübersicht - WIP'!AC49,Verteilungsschlüssel!$B$5:$B$35,0),MATCH('Leistungsübersicht - WIP'!AE49,Verteilungsschlüssel!$B$5:$V$5,0)),"")</f>
        <v/>
      </c>
    </row>
    <row r="50" spans="2:33" x14ac:dyDescent="0.3">
      <c r="B50">
        <v>45</v>
      </c>
      <c r="C50" t="str">
        <f>IF(Detaildaten!AD52="","",Detaildaten!AD52)</f>
        <v/>
      </c>
      <c r="D50" t="str">
        <f>IF(Detaildaten!AE52="","",Detaildaten!AE52)</f>
        <v>(Bitte Wählen)</v>
      </c>
      <c r="E50" t="str">
        <f>IF(Detaildaten!AC52="","",Detaildaten!AC52)</f>
        <v>(Bitte Wählen)</v>
      </c>
      <c r="G50" t="str">
        <f>CONCATENATE(Detaildaten!D52," [",Detaildaten!E52,"] ")</f>
        <v xml:space="preserve"> [] </v>
      </c>
      <c r="H50" t="str">
        <f>IF(Detaildaten!F52="","",Detaildaten!F52)</f>
        <v/>
      </c>
      <c r="I50" t="str">
        <f>Detaildaten!Z52</f>
        <v>(Bitte Wählen)</v>
      </c>
      <c r="J50" t="str">
        <f>IF(Detaildaten!AA52="","",Detaildaten!AA52)</f>
        <v/>
      </c>
      <c r="L50" t="str">
        <f t="shared" si="0"/>
        <v/>
      </c>
      <c r="M50" t="str">
        <f t="shared" si="1"/>
        <v/>
      </c>
      <c r="N50" t="str">
        <f t="shared" si="2"/>
        <v/>
      </c>
      <c r="O50" t="str">
        <f t="shared" si="3"/>
        <v/>
      </c>
      <c r="Q50">
        <f>COUNTIFS(Optionen!$T$3:$T$8,Leistungsübersicht!$D$9,Optionen!$U$3:$U$8,'Leistungsübersicht - WIP'!E50)</f>
        <v>0</v>
      </c>
      <c r="S50" t="str">
        <f t="shared" si="4"/>
        <v/>
      </c>
      <c r="T50" t="str">
        <f t="shared" si="5"/>
        <v/>
      </c>
      <c r="U50" t="str">
        <f t="shared" si="6"/>
        <v/>
      </c>
      <c r="V50" t="str">
        <f t="shared" si="7"/>
        <v/>
      </c>
      <c r="X50" t="str">
        <f t="shared" si="8"/>
        <v/>
      </c>
      <c r="Y50" t="str">
        <f t="array" ref="Y50">IFERROR(INDEX($T$6:$T$305,MATCH(1,COUNTIF($Y$5:Y49,$T$6:$T$305)+($T$6:$T349&lt;&gt;"")*1,0)),"")</f>
        <v/>
      </c>
      <c r="Z50" t="str">
        <f t="shared" si="9"/>
        <v/>
      </c>
      <c r="AA50" t="str">
        <f t="shared" si="10"/>
        <v/>
      </c>
      <c r="AC50" t="str">
        <f>IF(Y50="","",VLOOKUP(Y50,Detaildaten!$F$8:$W$308,18,0))</f>
        <v/>
      </c>
      <c r="AD50" t="str">
        <f>IF(Y50="","",Leistungsübersicht!$D$9)</f>
        <v/>
      </c>
      <c r="AE50" t="str">
        <f>IF(Y50="","",IF(AD50=Optionen!$N$6,Optionen!$N$6,IF(AD50=Optionen!$N$5,Leistungsübersicht!$D$10,IF(AD50=Optionen!$N$4,Leistungsübersicht!$D$10))))</f>
        <v/>
      </c>
      <c r="AF50" t="str">
        <f>IF(Y50="","",IF(AD50=Optionen!$N$4,Leistungsübersicht!$D$11))</f>
        <v/>
      </c>
      <c r="AG50" s="19" t="str">
        <f>_xlfn.IFNA(INDEX(Verteilungsschlüssel!$B$5:$V$35,MATCH('Leistungsübersicht - WIP'!AC50,Verteilungsschlüssel!$B$5:$B$35,0),MATCH('Leistungsübersicht - WIP'!AE50,Verteilungsschlüssel!$B$5:$V$5,0)),"")</f>
        <v/>
      </c>
    </row>
    <row r="51" spans="2:33" x14ac:dyDescent="0.3">
      <c r="B51">
        <v>46</v>
      </c>
      <c r="C51" t="str">
        <f>IF(Detaildaten!AD53="","",Detaildaten!AD53)</f>
        <v/>
      </c>
      <c r="D51" t="str">
        <f>IF(Detaildaten!AE53="","",Detaildaten!AE53)</f>
        <v>(Bitte Wählen)</v>
      </c>
      <c r="E51" t="str">
        <f>IF(Detaildaten!AC53="","",Detaildaten!AC53)</f>
        <v>(Bitte Wählen)</v>
      </c>
      <c r="G51" t="str">
        <f>CONCATENATE(Detaildaten!D53," [",Detaildaten!E53,"] ")</f>
        <v xml:space="preserve"> [] </v>
      </c>
      <c r="H51" t="str">
        <f>IF(Detaildaten!F53="","",Detaildaten!F53)</f>
        <v/>
      </c>
      <c r="I51" t="str">
        <f>Detaildaten!Z53</f>
        <v>(Bitte Wählen)</v>
      </c>
      <c r="J51" t="str">
        <f>IF(Detaildaten!AA53="","",Detaildaten!AA53)</f>
        <v/>
      </c>
      <c r="L51" t="str">
        <f t="shared" si="0"/>
        <v/>
      </c>
      <c r="M51" t="str">
        <f t="shared" si="1"/>
        <v/>
      </c>
      <c r="N51" t="str">
        <f t="shared" si="2"/>
        <v/>
      </c>
      <c r="O51" t="str">
        <f t="shared" si="3"/>
        <v/>
      </c>
      <c r="Q51">
        <f>COUNTIFS(Optionen!$T$3:$T$8,Leistungsübersicht!$D$9,Optionen!$U$3:$U$8,'Leistungsübersicht - WIP'!E51)</f>
        <v>0</v>
      </c>
      <c r="S51" t="str">
        <f t="shared" si="4"/>
        <v/>
      </c>
      <c r="T51" t="str">
        <f t="shared" si="5"/>
        <v/>
      </c>
      <c r="U51" t="str">
        <f t="shared" si="6"/>
        <v/>
      </c>
      <c r="V51" t="str">
        <f t="shared" si="7"/>
        <v/>
      </c>
      <c r="X51" t="str">
        <f t="shared" si="8"/>
        <v/>
      </c>
      <c r="Y51" t="str">
        <f t="array" ref="Y51">IFERROR(INDEX($T$6:$T$305,MATCH(1,COUNTIF($Y$5:Y50,$T$6:$T$305)+($T$6:$T350&lt;&gt;"")*1,0)),"")</f>
        <v/>
      </c>
      <c r="Z51" t="str">
        <f t="shared" si="9"/>
        <v/>
      </c>
      <c r="AA51" t="str">
        <f t="shared" si="10"/>
        <v/>
      </c>
      <c r="AC51" t="str">
        <f>IF(Y51="","",VLOOKUP(Y51,Detaildaten!$F$8:$W$308,18,0))</f>
        <v/>
      </c>
      <c r="AD51" t="str">
        <f>IF(Y51="","",Leistungsübersicht!$D$9)</f>
        <v/>
      </c>
      <c r="AE51" t="str">
        <f>IF(Y51="","",IF(AD51=Optionen!$N$6,Optionen!$N$6,IF(AD51=Optionen!$N$5,Leistungsübersicht!$D$10,IF(AD51=Optionen!$N$4,Leistungsübersicht!$D$10))))</f>
        <v/>
      </c>
      <c r="AF51" t="str">
        <f>IF(Y51="","",IF(AD51=Optionen!$N$4,Leistungsübersicht!$D$11))</f>
        <v/>
      </c>
      <c r="AG51" s="19" t="str">
        <f>_xlfn.IFNA(INDEX(Verteilungsschlüssel!$B$5:$V$35,MATCH('Leistungsübersicht - WIP'!AC51,Verteilungsschlüssel!$B$5:$B$35,0),MATCH('Leistungsübersicht - WIP'!AE51,Verteilungsschlüssel!$B$5:$V$5,0)),"")</f>
        <v/>
      </c>
    </row>
    <row r="52" spans="2:33" x14ac:dyDescent="0.3">
      <c r="B52">
        <v>47</v>
      </c>
      <c r="C52" t="str">
        <f>IF(Detaildaten!AD54="","",Detaildaten!AD54)</f>
        <v/>
      </c>
      <c r="D52" t="str">
        <f>IF(Detaildaten!AE54="","",Detaildaten!AE54)</f>
        <v>(Bitte Wählen)</v>
      </c>
      <c r="E52" t="str">
        <f>IF(Detaildaten!AC54="","",Detaildaten!AC54)</f>
        <v>(Bitte Wählen)</v>
      </c>
      <c r="G52" t="str">
        <f>CONCATENATE(Detaildaten!D54," [",Detaildaten!E54,"] ")</f>
        <v xml:space="preserve"> [] </v>
      </c>
      <c r="H52" t="str">
        <f>IF(Detaildaten!F54="","",Detaildaten!F54)</f>
        <v/>
      </c>
      <c r="I52" t="str">
        <f>Detaildaten!Z54</f>
        <v>(Bitte Wählen)</v>
      </c>
      <c r="J52" t="str">
        <f>IF(Detaildaten!AA54="","",Detaildaten!AA54)</f>
        <v/>
      </c>
      <c r="L52" t="str">
        <f t="shared" si="0"/>
        <v/>
      </c>
      <c r="M52" t="str">
        <f t="shared" si="1"/>
        <v/>
      </c>
      <c r="N52" t="str">
        <f t="shared" si="2"/>
        <v/>
      </c>
      <c r="O52" t="str">
        <f t="shared" si="3"/>
        <v/>
      </c>
      <c r="Q52">
        <f>COUNTIFS(Optionen!$T$3:$T$8,Leistungsübersicht!$D$9,Optionen!$U$3:$U$8,'Leistungsübersicht - WIP'!E52)</f>
        <v>0</v>
      </c>
      <c r="S52" t="str">
        <f t="shared" si="4"/>
        <v/>
      </c>
      <c r="T52" t="str">
        <f t="shared" si="5"/>
        <v/>
      </c>
      <c r="U52" t="str">
        <f t="shared" si="6"/>
        <v/>
      </c>
      <c r="V52" t="str">
        <f t="shared" si="7"/>
        <v/>
      </c>
      <c r="X52" t="str">
        <f t="shared" si="8"/>
        <v/>
      </c>
      <c r="Y52" t="str">
        <f t="array" ref="Y52">IFERROR(INDEX($T$6:$T$305,MATCH(1,COUNTIF($Y$5:Y51,$T$6:$T$305)+($T$6:$T351&lt;&gt;"")*1,0)),"")</f>
        <v/>
      </c>
      <c r="Z52" t="str">
        <f t="shared" si="9"/>
        <v/>
      </c>
      <c r="AA52" t="str">
        <f t="shared" si="10"/>
        <v/>
      </c>
      <c r="AC52" t="str">
        <f>IF(Y52="","",VLOOKUP(Y52,Detaildaten!$F$8:$W$308,18,0))</f>
        <v/>
      </c>
      <c r="AD52" t="str">
        <f>IF(Y52="","",Leistungsübersicht!$D$9)</f>
        <v/>
      </c>
      <c r="AE52" t="str">
        <f>IF(Y52="","",IF(AD52=Optionen!$N$6,Optionen!$N$6,IF(AD52=Optionen!$N$5,Leistungsübersicht!$D$10,IF(AD52=Optionen!$N$4,Leistungsübersicht!$D$10))))</f>
        <v/>
      </c>
      <c r="AF52" t="str">
        <f>IF(Y52="","",IF(AD52=Optionen!$N$4,Leistungsübersicht!$D$11))</f>
        <v/>
      </c>
      <c r="AG52" s="19" t="str">
        <f>_xlfn.IFNA(INDEX(Verteilungsschlüssel!$B$5:$V$35,MATCH('Leistungsübersicht - WIP'!AC52,Verteilungsschlüssel!$B$5:$B$35,0),MATCH('Leistungsübersicht - WIP'!AE52,Verteilungsschlüssel!$B$5:$V$5,0)),"")</f>
        <v/>
      </c>
    </row>
    <row r="53" spans="2:33" x14ac:dyDescent="0.3">
      <c r="B53">
        <v>48</v>
      </c>
      <c r="C53" t="str">
        <f>IF(Detaildaten!AD55="","",Detaildaten!AD55)</f>
        <v/>
      </c>
      <c r="D53" t="str">
        <f>IF(Detaildaten!AE55="","",Detaildaten!AE55)</f>
        <v>(Bitte Wählen)</v>
      </c>
      <c r="E53" t="str">
        <f>IF(Detaildaten!AC55="","",Detaildaten!AC55)</f>
        <v>(Bitte Wählen)</v>
      </c>
      <c r="G53" t="str">
        <f>CONCATENATE(Detaildaten!D55," [",Detaildaten!E55,"] ")</f>
        <v xml:space="preserve"> [] </v>
      </c>
      <c r="H53" t="str">
        <f>IF(Detaildaten!F55="","",Detaildaten!F55)</f>
        <v/>
      </c>
      <c r="I53" t="str">
        <f>Detaildaten!Z55</f>
        <v>(Bitte Wählen)</v>
      </c>
      <c r="J53" t="str">
        <f>IF(Detaildaten!AA55="","",Detaildaten!AA55)</f>
        <v/>
      </c>
      <c r="L53" t="str">
        <f t="shared" si="0"/>
        <v/>
      </c>
      <c r="M53" t="str">
        <f t="shared" si="1"/>
        <v/>
      </c>
      <c r="N53" t="str">
        <f t="shared" si="2"/>
        <v/>
      </c>
      <c r="O53" t="str">
        <f t="shared" si="3"/>
        <v/>
      </c>
      <c r="Q53">
        <f>COUNTIFS(Optionen!$T$3:$T$8,Leistungsübersicht!$D$9,Optionen!$U$3:$U$8,'Leistungsübersicht - WIP'!E53)</f>
        <v>0</v>
      </c>
      <c r="S53" t="str">
        <f t="shared" si="4"/>
        <v/>
      </c>
      <c r="T53" t="str">
        <f t="shared" si="5"/>
        <v/>
      </c>
      <c r="U53" t="str">
        <f t="shared" si="6"/>
        <v/>
      </c>
      <c r="V53" t="str">
        <f t="shared" si="7"/>
        <v/>
      </c>
      <c r="X53" t="str">
        <f t="shared" si="8"/>
        <v/>
      </c>
      <c r="Y53" t="str">
        <f t="array" ref="Y53">IFERROR(INDEX($T$6:$T$305,MATCH(1,COUNTIF($Y$5:Y52,$T$6:$T$305)+($T$6:$T352&lt;&gt;"")*1,0)),"")</f>
        <v/>
      </c>
      <c r="Z53" t="str">
        <f t="shared" si="9"/>
        <v/>
      </c>
      <c r="AA53" t="str">
        <f t="shared" si="10"/>
        <v/>
      </c>
      <c r="AC53" t="str">
        <f>IF(Y53="","",VLOOKUP(Y53,Detaildaten!$F$8:$W$308,18,0))</f>
        <v/>
      </c>
      <c r="AD53" t="str">
        <f>IF(Y53="","",Leistungsübersicht!$D$9)</f>
        <v/>
      </c>
      <c r="AE53" t="str">
        <f>IF(Y53="","",IF(AD53=Optionen!$N$6,Optionen!$N$6,IF(AD53=Optionen!$N$5,Leistungsübersicht!$D$10,IF(AD53=Optionen!$N$4,Leistungsübersicht!$D$10))))</f>
        <v/>
      </c>
      <c r="AF53" t="str">
        <f>IF(Y53="","",IF(AD53=Optionen!$N$4,Leistungsübersicht!$D$11))</f>
        <v/>
      </c>
      <c r="AG53" s="19" t="str">
        <f>_xlfn.IFNA(INDEX(Verteilungsschlüssel!$B$5:$V$35,MATCH('Leistungsübersicht - WIP'!AC53,Verteilungsschlüssel!$B$5:$B$35,0),MATCH('Leistungsübersicht - WIP'!AE53,Verteilungsschlüssel!$B$5:$V$5,0)),"")</f>
        <v/>
      </c>
    </row>
    <row r="54" spans="2:33" x14ac:dyDescent="0.3">
      <c r="B54">
        <v>49</v>
      </c>
      <c r="C54" t="str">
        <f>IF(Detaildaten!AD56="","",Detaildaten!AD56)</f>
        <v/>
      </c>
      <c r="D54" t="str">
        <f>IF(Detaildaten!AE56="","",Detaildaten!AE56)</f>
        <v>(Bitte Wählen)</v>
      </c>
      <c r="E54" t="str">
        <f>IF(Detaildaten!AC56="","",Detaildaten!AC56)</f>
        <v>(Bitte Wählen)</v>
      </c>
      <c r="G54" t="str">
        <f>CONCATENATE(Detaildaten!D56," [",Detaildaten!E56,"] ")</f>
        <v xml:space="preserve"> [] </v>
      </c>
      <c r="H54" t="str">
        <f>IF(Detaildaten!F56="","",Detaildaten!F56)</f>
        <v/>
      </c>
      <c r="I54" t="str">
        <f>Detaildaten!Z56</f>
        <v>(Bitte Wählen)</v>
      </c>
      <c r="J54" t="str">
        <f>IF(Detaildaten!AA56="","",Detaildaten!AA56)</f>
        <v/>
      </c>
      <c r="L54" t="str">
        <f t="shared" si="0"/>
        <v/>
      </c>
      <c r="M54" t="str">
        <f t="shared" si="1"/>
        <v/>
      </c>
      <c r="N54" t="str">
        <f t="shared" si="2"/>
        <v/>
      </c>
      <c r="O54" t="str">
        <f t="shared" si="3"/>
        <v/>
      </c>
      <c r="Q54">
        <f>COUNTIFS(Optionen!$T$3:$T$8,Leistungsübersicht!$D$9,Optionen!$U$3:$U$8,'Leistungsübersicht - WIP'!E54)</f>
        <v>0</v>
      </c>
      <c r="S54" t="str">
        <f t="shared" si="4"/>
        <v/>
      </c>
      <c r="T54" t="str">
        <f t="shared" si="5"/>
        <v/>
      </c>
      <c r="U54" t="str">
        <f t="shared" si="6"/>
        <v/>
      </c>
      <c r="V54" t="str">
        <f t="shared" si="7"/>
        <v/>
      </c>
      <c r="X54" t="str">
        <f t="shared" si="8"/>
        <v/>
      </c>
      <c r="Y54" t="str">
        <f t="array" ref="Y54">IFERROR(INDEX($T$6:$T$305,MATCH(1,COUNTIF($Y$5:Y53,$T$6:$T$305)+($T$6:$T353&lt;&gt;"")*1,0)),"")</f>
        <v/>
      </c>
      <c r="Z54" t="str">
        <f t="shared" si="9"/>
        <v/>
      </c>
      <c r="AA54" t="str">
        <f t="shared" si="10"/>
        <v/>
      </c>
      <c r="AC54" t="str">
        <f>IF(Y54="","",VLOOKUP(Y54,Detaildaten!$F$8:$W$308,18,0))</f>
        <v/>
      </c>
      <c r="AD54" t="str">
        <f>IF(Y54="","",Leistungsübersicht!$D$9)</f>
        <v/>
      </c>
      <c r="AE54" t="str">
        <f>IF(Y54="","",IF(AD54=Optionen!$N$6,Optionen!$N$6,IF(AD54=Optionen!$N$5,Leistungsübersicht!$D$10,IF(AD54=Optionen!$N$4,Leistungsübersicht!$D$10))))</f>
        <v/>
      </c>
      <c r="AF54" t="str">
        <f>IF(Y54="","",IF(AD54=Optionen!$N$4,Leistungsübersicht!$D$11))</f>
        <v/>
      </c>
      <c r="AG54" s="19" t="str">
        <f>_xlfn.IFNA(INDEX(Verteilungsschlüssel!$B$5:$V$35,MATCH('Leistungsübersicht - WIP'!AC54,Verteilungsschlüssel!$B$5:$B$35,0),MATCH('Leistungsübersicht - WIP'!AE54,Verteilungsschlüssel!$B$5:$V$5,0)),"")</f>
        <v/>
      </c>
    </row>
    <row r="55" spans="2:33" x14ac:dyDescent="0.3">
      <c r="B55">
        <v>50</v>
      </c>
      <c r="C55" t="str">
        <f>IF(Detaildaten!AD57="","",Detaildaten!AD57)</f>
        <v/>
      </c>
      <c r="D55" t="str">
        <f>IF(Detaildaten!AE57="","",Detaildaten!AE57)</f>
        <v>(Bitte Wählen)</v>
      </c>
      <c r="E55" t="str">
        <f>IF(Detaildaten!AC57="","",Detaildaten!AC57)</f>
        <v>(Bitte Wählen)</v>
      </c>
      <c r="G55" t="str">
        <f>CONCATENATE(Detaildaten!D57," [",Detaildaten!E57,"] ")</f>
        <v xml:space="preserve"> [] </v>
      </c>
      <c r="H55" t="str">
        <f>IF(Detaildaten!F57="","",Detaildaten!F57)</f>
        <v/>
      </c>
      <c r="I55" t="str">
        <f>Detaildaten!Z57</f>
        <v>(Bitte Wählen)</v>
      </c>
      <c r="J55" t="str">
        <f>IF(Detaildaten!AA57="","",Detaildaten!AA57)</f>
        <v/>
      </c>
      <c r="L55" t="str">
        <f t="shared" si="0"/>
        <v/>
      </c>
      <c r="M55" t="str">
        <f t="shared" si="1"/>
        <v/>
      </c>
      <c r="N55" t="str">
        <f t="shared" si="2"/>
        <v/>
      </c>
      <c r="O55" t="str">
        <f t="shared" si="3"/>
        <v/>
      </c>
      <c r="Q55">
        <f>COUNTIFS(Optionen!$T$3:$T$8,Leistungsübersicht!$D$9,Optionen!$U$3:$U$8,'Leistungsübersicht - WIP'!E55)</f>
        <v>0</v>
      </c>
      <c r="S55" t="str">
        <f t="shared" si="4"/>
        <v/>
      </c>
      <c r="T55" t="str">
        <f t="shared" si="5"/>
        <v/>
      </c>
      <c r="U55" t="str">
        <f t="shared" si="6"/>
        <v/>
      </c>
      <c r="V55" t="str">
        <f t="shared" si="7"/>
        <v/>
      </c>
      <c r="X55" t="str">
        <f t="shared" si="8"/>
        <v/>
      </c>
      <c r="Y55" t="str">
        <f t="array" ref="Y55">IFERROR(INDEX($T$6:$T$305,MATCH(1,COUNTIF($Y$5:Y54,$T$6:$T$305)+($T$6:$T354&lt;&gt;"")*1,0)),"")</f>
        <v/>
      </c>
      <c r="Z55" t="str">
        <f t="shared" si="9"/>
        <v/>
      </c>
      <c r="AA55" t="str">
        <f t="shared" si="10"/>
        <v/>
      </c>
      <c r="AC55" t="str">
        <f>IF(Y55="","",VLOOKUP(Y55,Detaildaten!$F$8:$W$308,18,0))</f>
        <v/>
      </c>
      <c r="AD55" t="str">
        <f>IF(Y55="","",Leistungsübersicht!$D$9)</f>
        <v/>
      </c>
      <c r="AE55" t="str">
        <f>IF(Y55="","",IF(AD55=Optionen!$N$6,Optionen!$N$6,IF(AD55=Optionen!$N$5,Leistungsübersicht!$D$10,IF(AD55=Optionen!$N$4,Leistungsübersicht!$D$10))))</f>
        <v/>
      </c>
      <c r="AF55" t="str">
        <f>IF(Y55="","",IF(AD55=Optionen!$N$4,Leistungsübersicht!$D$11))</f>
        <v/>
      </c>
      <c r="AG55" s="19" t="str">
        <f>_xlfn.IFNA(INDEX(Verteilungsschlüssel!$B$5:$V$35,MATCH('Leistungsübersicht - WIP'!AC55,Verteilungsschlüssel!$B$5:$B$35,0),MATCH('Leistungsübersicht - WIP'!AE55,Verteilungsschlüssel!$B$5:$V$5,0)),"")</f>
        <v/>
      </c>
    </row>
    <row r="56" spans="2:33" x14ac:dyDescent="0.3">
      <c r="B56">
        <v>51</v>
      </c>
      <c r="C56" t="str">
        <f>IF(Detaildaten!AD58="","",Detaildaten!AD58)</f>
        <v/>
      </c>
      <c r="D56" t="str">
        <f>IF(Detaildaten!AE58="","",Detaildaten!AE58)</f>
        <v>(Bitte Wählen)</v>
      </c>
      <c r="E56" t="str">
        <f>IF(Detaildaten!AC58="","",Detaildaten!AC58)</f>
        <v>(Bitte Wählen)</v>
      </c>
      <c r="G56" t="str">
        <f>CONCATENATE(Detaildaten!D58," [",Detaildaten!E58,"] ")</f>
        <v xml:space="preserve"> [] </v>
      </c>
      <c r="H56" t="str">
        <f>IF(Detaildaten!F58="","",Detaildaten!F58)</f>
        <v/>
      </c>
      <c r="I56" t="str">
        <f>Detaildaten!Z58</f>
        <v>(Bitte Wählen)</v>
      </c>
      <c r="J56" t="str">
        <f>IF(Detaildaten!AA58="","",Detaildaten!AA58)</f>
        <v/>
      </c>
      <c r="L56" t="str">
        <f t="shared" si="0"/>
        <v/>
      </c>
      <c r="M56" t="str">
        <f t="shared" si="1"/>
        <v/>
      </c>
      <c r="N56" t="str">
        <f t="shared" si="2"/>
        <v/>
      </c>
      <c r="O56" t="str">
        <f t="shared" si="3"/>
        <v/>
      </c>
      <c r="Q56">
        <f>COUNTIFS(Optionen!$T$3:$T$8,Leistungsübersicht!$D$9,Optionen!$U$3:$U$8,'Leistungsübersicht - WIP'!E56)</f>
        <v>0</v>
      </c>
      <c r="S56" t="str">
        <f t="shared" si="4"/>
        <v/>
      </c>
      <c r="T56" t="str">
        <f t="shared" si="5"/>
        <v/>
      </c>
      <c r="U56" t="str">
        <f t="shared" si="6"/>
        <v/>
      </c>
      <c r="V56" t="str">
        <f t="shared" si="7"/>
        <v/>
      </c>
      <c r="X56" t="str">
        <f t="shared" si="8"/>
        <v/>
      </c>
      <c r="Y56" t="str">
        <f t="array" ref="Y56">IFERROR(INDEX($T$6:$T$305,MATCH(1,COUNTIF($Y$5:Y55,$T$6:$T$305)+($T$6:$T355&lt;&gt;"")*1,0)),"")</f>
        <v/>
      </c>
      <c r="Z56" t="str">
        <f t="shared" si="9"/>
        <v/>
      </c>
      <c r="AA56" t="str">
        <f t="shared" si="10"/>
        <v/>
      </c>
      <c r="AC56" t="str">
        <f>IF(Y56="","",VLOOKUP(Y56,Detaildaten!$F$8:$W$308,18,0))</f>
        <v/>
      </c>
      <c r="AD56" t="str">
        <f>IF(Y56="","",Leistungsübersicht!$D$9)</f>
        <v/>
      </c>
      <c r="AE56" t="str">
        <f>IF(Y56="","",IF(AD56=Optionen!$N$6,Optionen!$N$6,IF(AD56=Optionen!$N$5,Leistungsübersicht!$D$10,IF(AD56=Optionen!$N$4,Leistungsübersicht!$D$10))))</f>
        <v/>
      </c>
      <c r="AF56" t="str">
        <f>IF(Y56="","",IF(AD56=Optionen!$N$4,Leistungsübersicht!$D$11))</f>
        <v/>
      </c>
      <c r="AG56" s="19" t="str">
        <f>_xlfn.IFNA(INDEX(Verteilungsschlüssel!$B$5:$V$35,MATCH('Leistungsübersicht - WIP'!AC56,Verteilungsschlüssel!$B$5:$B$35,0),MATCH('Leistungsübersicht - WIP'!AE56,Verteilungsschlüssel!$B$5:$V$5,0)),"")</f>
        <v/>
      </c>
    </row>
    <row r="57" spans="2:33" x14ac:dyDescent="0.3">
      <c r="B57">
        <v>52</v>
      </c>
      <c r="C57" t="str">
        <f>IF(Detaildaten!AD59="","",Detaildaten!AD59)</f>
        <v/>
      </c>
      <c r="D57" t="str">
        <f>IF(Detaildaten!AE59="","",Detaildaten!AE59)</f>
        <v>(Bitte Wählen)</v>
      </c>
      <c r="E57" t="str">
        <f>IF(Detaildaten!AC59="","",Detaildaten!AC59)</f>
        <v>(Bitte Wählen)</v>
      </c>
      <c r="G57" t="str">
        <f>CONCATENATE(Detaildaten!D59," [",Detaildaten!E59,"] ")</f>
        <v xml:space="preserve"> [] </v>
      </c>
      <c r="H57" t="str">
        <f>IF(Detaildaten!F59="","",Detaildaten!F59)</f>
        <v/>
      </c>
      <c r="I57" t="str">
        <f>Detaildaten!Z59</f>
        <v>(Bitte Wählen)</v>
      </c>
      <c r="J57" t="str">
        <f>IF(Detaildaten!AA59="","",Detaildaten!AA59)</f>
        <v/>
      </c>
      <c r="L57" t="str">
        <f t="shared" si="0"/>
        <v/>
      </c>
      <c r="M57" t="str">
        <f t="shared" si="1"/>
        <v/>
      </c>
      <c r="N57" t="str">
        <f t="shared" si="2"/>
        <v/>
      </c>
      <c r="O57" t="str">
        <f t="shared" si="3"/>
        <v/>
      </c>
      <c r="Q57">
        <f>COUNTIFS(Optionen!$T$3:$T$8,Leistungsübersicht!$D$9,Optionen!$U$3:$U$8,'Leistungsübersicht - WIP'!E57)</f>
        <v>0</v>
      </c>
      <c r="S57" t="str">
        <f t="shared" si="4"/>
        <v/>
      </c>
      <c r="T57" t="str">
        <f t="shared" si="5"/>
        <v/>
      </c>
      <c r="U57" t="str">
        <f t="shared" si="6"/>
        <v/>
      </c>
      <c r="V57" t="str">
        <f t="shared" si="7"/>
        <v/>
      </c>
      <c r="X57" t="str">
        <f t="shared" si="8"/>
        <v/>
      </c>
      <c r="Y57" t="str">
        <f t="array" ref="Y57">IFERROR(INDEX($T$6:$T$305,MATCH(1,COUNTIF($Y$5:Y56,$T$6:$T$305)+($T$6:$T356&lt;&gt;"")*1,0)),"")</f>
        <v/>
      </c>
      <c r="Z57" t="str">
        <f t="shared" si="9"/>
        <v/>
      </c>
      <c r="AA57" t="str">
        <f t="shared" si="10"/>
        <v/>
      </c>
      <c r="AC57" t="str">
        <f>IF(Y57="","",VLOOKUP(Y57,Detaildaten!$F$8:$W$308,18,0))</f>
        <v/>
      </c>
      <c r="AD57" t="str">
        <f>IF(Y57="","",Leistungsübersicht!$D$9)</f>
        <v/>
      </c>
      <c r="AE57" t="str">
        <f>IF(Y57="","",IF(AD57=Optionen!$N$6,Optionen!$N$6,IF(AD57=Optionen!$N$5,Leistungsübersicht!$D$10,IF(AD57=Optionen!$N$4,Leistungsübersicht!$D$10))))</f>
        <v/>
      </c>
      <c r="AF57" t="str">
        <f>IF(Y57="","",IF(AD57=Optionen!$N$4,Leistungsübersicht!$D$11))</f>
        <v/>
      </c>
      <c r="AG57" s="19" t="str">
        <f>_xlfn.IFNA(INDEX(Verteilungsschlüssel!$B$5:$V$35,MATCH('Leistungsübersicht - WIP'!AC57,Verteilungsschlüssel!$B$5:$B$35,0),MATCH('Leistungsübersicht - WIP'!AE57,Verteilungsschlüssel!$B$5:$V$5,0)),"")</f>
        <v/>
      </c>
    </row>
    <row r="58" spans="2:33" x14ac:dyDescent="0.3">
      <c r="B58">
        <v>53</v>
      </c>
      <c r="C58" t="str">
        <f>IF(Detaildaten!AD60="","",Detaildaten!AD60)</f>
        <v/>
      </c>
      <c r="D58" t="str">
        <f>IF(Detaildaten!AE60="","",Detaildaten!AE60)</f>
        <v>(Bitte Wählen)</v>
      </c>
      <c r="E58" t="str">
        <f>IF(Detaildaten!AC60="","",Detaildaten!AC60)</f>
        <v>(Bitte Wählen)</v>
      </c>
      <c r="G58" t="str">
        <f>CONCATENATE(Detaildaten!D60," [",Detaildaten!E60,"] ")</f>
        <v xml:space="preserve"> [] </v>
      </c>
      <c r="H58" t="str">
        <f>IF(Detaildaten!F60="","",Detaildaten!F60)</f>
        <v/>
      </c>
      <c r="I58" t="str">
        <f>Detaildaten!Z60</f>
        <v>(Bitte Wählen)</v>
      </c>
      <c r="J58" t="str">
        <f>IF(Detaildaten!AA60="","",Detaildaten!AA60)</f>
        <v/>
      </c>
      <c r="L58" t="str">
        <f t="shared" si="0"/>
        <v/>
      </c>
      <c r="M58" t="str">
        <f t="shared" si="1"/>
        <v/>
      </c>
      <c r="N58" t="str">
        <f t="shared" si="2"/>
        <v/>
      </c>
      <c r="O58" t="str">
        <f t="shared" si="3"/>
        <v/>
      </c>
      <c r="Q58">
        <f>COUNTIFS(Optionen!$T$3:$T$8,Leistungsübersicht!$D$9,Optionen!$U$3:$U$8,'Leistungsübersicht - WIP'!E58)</f>
        <v>0</v>
      </c>
      <c r="S58" t="str">
        <f t="shared" si="4"/>
        <v/>
      </c>
      <c r="T58" t="str">
        <f t="shared" si="5"/>
        <v/>
      </c>
      <c r="U58" t="str">
        <f t="shared" si="6"/>
        <v/>
      </c>
      <c r="V58" t="str">
        <f t="shared" si="7"/>
        <v/>
      </c>
      <c r="X58" t="str">
        <f t="shared" si="8"/>
        <v/>
      </c>
      <c r="Y58" t="str">
        <f t="array" ref="Y58">IFERROR(INDEX($T$6:$T$305,MATCH(1,COUNTIF($Y$5:Y57,$T$6:$T$305)+($T$6:$T357&lt;&gt;"")*1,0)),"")</f>
        <v/>
      </c>
      <c r="Z58" t="str">
        <f t="shared" si="9"/>
        <v/>
      </c>
      <c r="AA58" t="str">
        <f t="shared" si="10"/>
        <v/>
      </c>
      <c r="AC58" t="str">
        <f>IF(Y58="","",VLOOKUP(Y58,Detaildaten!$F$8:$W$308,18,0))</f>
        <v/>
      </c>
      <c r="AD58" t="str">
        <f>IF(Y58="","",Leistungsübersicht!$D$9)</f>
        <v/>
      </c>
      <c r="AE58" t="str">
        <f>IF(Y58="","",IF(AD58=Optionen!$N$6,Optionen!$N$6,IF(AD58=Optionen!$N$5,Leistungsübersicht!$D$10,IF(AD58=Optionen!$N$4,Leistungsübersicht!$D$10))))</f>
        <v/>
      </c>
      <c r="AF58" t="str">
        <f>IF(Y58="","",IF(AD58=Optionen!$N$4,Leistungsübersicht!$D$11))</f>
        <v/>
      </c>
      <c r="AG58" s="19" t="str">
        <f>_xlfn.IFNA(INDEX(Verteilungsschlüssel!$B$5:$V$35,MATCH('Leistungsübersicht - WIP'!AC58,Verteilungsschlüssel!$B$5:$B$35,0),MATCH('Leistungsübersicht - WIP'!AE58,Verteilungsschlüssel!$B$5:$V$5,0)),"")</f>
        <v/>
      </c>
    </row>
    <row r="59" spans="2:33" x14ac:dyDescent="0.3">
      <c r="B59">
        <v>54</v>
      </c>
      <c r="C59" t="str">
        <f>IF(Detaildaten!AD61="","",Detaildaten!AD61)</f>
        <v/>
      </c>
      <c r="D59" t="str">
        <f>IF(Detaildaten!AE61="","",Detaildaten!AE61)</f>
        <v>(Bitte Wählen)</v>
      </c>
      <c r="E59" t="str">
        <f>IF(Detaildaten!AC61="","",Detaildaten!AC61)</f>
        <v>(Bitte Wählen)</v>
      </c>
      <c r="G59" t="str">
        <f>CONCATENATE(Detaildaten!D61," [",Detaildaten!E61,"] ")</f>
        <v xml:space="preserve"> [] </v>
      </c>
      <c r="H59" t="str">
        <f>IF(Detaildaten!F61="","",Detaildaten!F61)</f>
        <v/>
      </c>
      <c r="I59" t="str">
        <f>Detaildaten!Z61</f>
        <v>(Bitte Wählen)</v>
      </c>
      <c r="J59" t="str">
        <f>IF(Detaildaten!AA61="","",Detaildaten!AA61)</f>
        <v/>
      </c>
      <c r="L59" t="str">
        <f t="shared" si="0"/>
        <v/>
      </c>
      <c r="M59" t="str">
        <f t="shared" si="1"/>
        <v/>
      </c>
      <c r="N59" t="str">
        <f t="shared" si="2"/>
        <v/>
      </c>
      <c r="O59" t="str">
        <f t="shared" si="3"/>
        <v/>
      </c>
      <c r="Q59">
        <f>COUNTIFS(Optionen!$T$3:$T$8,Leistungsübersicht!$D$9,Optionen!$U$3:$U$8,'Leistungsübersicht - WIP'!E59)</f>
        <v>0</v>
      </c>
      <c r="S59" t="str">
        <f t="shared" si="4"/>
        <v/>
      </c>
      <c r="T59" t="str">
        <f t="shared" si="5"/>
        <v/>
      </c>
      <c r="U59" t="str">
        <f t="shared" si="6"/>
        <v/>
      </c>
      <c r="V59" t="str">
        <f t="shared" si="7"/>
        <v/>
      </c>
      <c r="X59" t="str">
        <f t="shared" si="8"/>
        <v/>
      </c>
      <c r="Y59" t="str">
        <f t="array" ref="Y59">IFERROR(INDEX($T$6:$T$305,MATCH(1,COUNTIF($Y$5:Y58,$T$6:$T$305)+($T$6:$T358&lt;&gt;"")*1,0)),"")</f>
        <v/>
      </c>
      <c r="Z59" t="str">
        <f t="shared" si="9"/>
        <v/>
      </c>
      <c r="AA59" t="str">
        <f t="shared" si="10"/>
        <v/>
      </c>
      <c r="AC59" t="str">
        <f>IF(Y59="","",VLOOKUP(Y59,Detaildaten!$F$8:$W$308,18,0))</f>
        <v/>
      </c>
      <c r="AD59" t="str">
        <f>IF(Y59="","",Leistungsübersicht!$D$9)</f>
        <v/>
      </c>
      <c r="AE59" t="str">
        <f>IF(Y59="","",IF(AD59=Optionen!$N$6,Optionen!$N$6,IF(AD59=Optionen!$N$5,Leistungsübersicht!$D$10,IF(AD59=Optionen!$N$4,Leistungsübersicht!$D$10))))</f>
        <v/>
      </c>
      <c r="AF59" t="str">
        <f>IF(Y59="","",IF(AD59=Optionen!$N$4,Leistungsübersicht!$D$11))</f>
        <v/>
      </c>
      <c r="AG59" s="19" t="str">
        <f>_xlfn.IFNA(INDEX(Verteilungsschlüssel!$B$5:$V$35,MATCH('Leistungsübersicht - WIP'!AC59,Verteilungsschlüssel!$B$5:$B$35,0),MATCH('Leistungsübersicht - WIP'!AE59,Verteilungsschlüssel!$B$5:$V$5,0)),"")</f>
        <v/>
      </c>
    </row>
    <row r="60" spans="2:33" x14ac:dyDescent="0.3">
      <c r="B60">
        <v>55</v>
      </c>
      <c r="C60" t="str">
        <f>IF(Detaildaten!AD62="","",Detaildaten!AD62)</f>
        <v/>
      </c>
      <c r="D60" t="str">
        <f>IF(Detaildaten!AE62="","",Detaildaten!AE62)</f>
        <v>(Bitte Wählen)</v>
      </c>
      <c r="E60" t="str">
        <f>IF(Detaildaten!AC62="","",Detaildaten!AC62)</f>
        <v>(Bitte Wählen)</v>
      </c>
      <c r="G60" t="str">
        <f>CONCATENATE(Detaildaten!D62," [",Detaildaten!E62,"] ")</f>
        <v xml:space="preserve"> [] </v>
      </c>
      <c r="H60" t="str">
        <f>IF(Detaildaten!F62="","",Detaildaten!F62)</f>
        <v/>
      </c>
      <c r="I60" t="str">
        <f>Detaildaten!Z62</f>
        <v>(Bitte Wählen)</v>
      </c>
      <c r="J60" t="str">
        <f>IF(Detaildaten!AA62="","",Detaildaten!AA62)</f>
        <v/>
      </c>
      <c r="L60" t="str">
        <f t="shared" si="0"/>
        <v/>
      </c>
      <c r="M60" t="str">
        <f t="shared" si="1"/>
        <v/>
      </c>
      <c r="N60" t="str">
        <f t="shared" si="2"/>
        <v/>
      </c>
      <c r="O60" t="str">
        <f t="shared" si="3"/>
        <v/>
      </c>
      <c r="Q60">
        <f>COUNTIFS(Optionen!$T$3:$T$8,Leistungsübersicht!$D$9,Optionen!$U$3:$U$8,'Leistungsübersicht - WIP'!E60)</f>
        <v>0</v>
      </c>
      <c r="S60" t="str">
        <f t="shared" si="4"/>
        <v/>
      </c>
      <c r="T60" t="str">
        <f t="shared" si="5"/>
        <v/>
      </c>
      <c r="U60" t="str">
        <f t="shared" si="6"/>
        <v/>
      </c>
      <c r="V60" t="str">
        <f t="shared" si="7"/>
        <v/>
      </c>
      <c r="X60" t="str">
        <f t="shared" si="8"/>
        <v/>
      </c>
      <c r="Y60" t="str">
        <f t="array" ref="Y60">IFERROR(INDEX($T$6:$T$305,MATCH(1,COUNTIF($Y$5:Y59,$T$6:$T$305)+($T$6:$T359&lt;&gt;"")*1,0)),"")</f>
        <v/>
      </c>
      <c r="Z60" t="str">
        <f t="shared" si="9"/>
        <v/>
      </c>
      <c r="AA60" t="str">
        <f t="shared" si="10"/>
        <v/>
      </c>
      <c r="AC60" t="str">
        <f>IF(Y60="","",VLOOKUP(Y60,Detaildaten!$F$8:$W$308,18,0))</f>
        <v/>
      </c>
      <c r="AD60" t="str">
        <f>IF(Y60="","",Leistungsübersicht!$D$9)</f>
        <v/>
      </c>
      <c r="AE60" t="str">
        <f>IF(Y60="","",IF(AD60=Optionen!$N$6,Optionen!$N$6,IF(AD60=Optionen!$N$5,Leistungsübersicht!$D$10,IF(AD60=Optionen!$N$4,Leistungsübersicht!$D$10))))</f>
        <v/>
      </c>
      <c r="AF60" t="str">
        <f>IF(Y60="","",IF(AD60=Optionen!$N$4,Leistungsübersicht!$D$11))</f>
        <v/>
      </c>
      <c r="AG60" s="19" t="str">
        <f>_xlfn.IFNA(INDEX(Verteilungsschlüssel!$B$5:$V$35,MATCH('Leistungsübersicht - WIP'!AC60,Verteilungsschlüssel!$B$5:$B$35,0),MATCH('Leistungsübersicht - WIP'!AE60,Verteilungsschlüssel!$B$5:$V$5,0)),"")</f>
        <v/>
      </c>
    </row>
    <row r="61" spans="2:33" x14ac:dyDescent="0.3">
      <c r="B61">
        <v>56</v>
      </c>
      <c r="C61" t="str">
        <f>IF(Detaildaten!AD63="","",Detaildaten!AD63)</f>
        <v/>
      </c>
      <c r="D61" t="str">
        <f>IF(Detaildaten!AE63="","",Detaildaten!AE63)</f>
        <v>(Bitte Wählen)</v>
      </c>
      <c r="E61" t="str">
        <f>IF(Detaildaten!AC63="","",Detaildaten!AC63)</f>
        <v>(Bitte Wählen)</v>
      </c>
      <c r="G61" t="str">
        <f>CONCATENATE(Detaildaten!D63," [",Detaildaten!E63,"] ")</f>
        <v xml:space="preserve"> [] </v>
      </c>
      <c r="H61" t="str">
        <f>IF(Detaildaten!F63="","",Detaildaten!F63)</f>
        <v/>
      </c>
      <c r="I61" t="str">
        <f>Detaildaten!Z63</f>
        <v>(Bitte Wählen)</v>
      </c>
      <c r="J61" t="str">
        <f>IF(Detaildaten!AA63="","",Detaildaten!AA63)</f>
        <v/>
      </c>
      <c r="L61" t="str">
        <f t="shared" si="0"/>
        <v/>
      </c>
      <c r="M61" t="str">
        <f t="shared" si="1"/>
        <v/>
      </c>
      <c r="N61" t="str">
        <f t="shared" si="2"/>
        <v/>
      </c>
      <c r="O61" t="str">
        <f t="shared" si="3"/>
        <v/>
      </c>
      <c r="Q61">
        <f>COUNTIFS(Optionen!$T$3:$T$8,Leistungsübersicht!$D$9,Optionen!$U$3:$U$8,'Leistungsübersicht - WIP'!E61)</f>
        <v>0</v>
      </c>
      <c r="S61" t="str">
        <f t="shared" si="4"/>
        <v/>
      </c>
      <c r="T61" t="str">
        <f t="shared" si="5"/>
        <v/>
      </c>
      <c r="U61" t="str">
        <f t="shared" si="6"/>
        <v/>
      </c>
      <c r="V61" t="str">
        <f t="shared" si="7"/>
        <v/>
      </c>
      <c r="X61" t="str">
        <f t="shared" si="8"/>
        <v/>
      </c>
      <c r="Y61" t="str">
        <f t="array" ref="Y61">IFERROR(INDEX($T$6:$T$305,MATCH(1,COUNTIF($Y$5:Y60,$T$6:$T$305)+($T$6:$T360&lt;&gt;"")*1,0)),"")</f>
        <v/>
      </c>
      <c r="Z61" t="str">
        <f t="shared" si="9"/>
        <v/>
      </c>
      <c r="AA61" t="str">
        <f t="shared" si="10"/>
        <v/>
      </c>
      <c r="AC61" t="str">
        <f>IF(Y61="","",VLOOKUP(Y61,Detaildaten!$F$8:$W$308,18,0))</f>
        <v/>
      </c>
      <c r="AD61" t="str">
        <f>IF(Y61="","",Leistungsübersicht!$D$9)</f>
        <v/>
      </c>
      <c r="AE61" t="str">
        <f>IF(Y61="","",IF(AD61=Optionen!$N$6,Optionen!$N$6,IF(AD61=Optionen!$N$5,Leistungsübersicht!$D$10,IF(AD61=Optionen!$N$4,Leistungsübersicht!$D$10))))</f>
        <v/>
      </c>
      <c r="AF61" t="str">
        <f>IF(Y61="","",IF(AD61=Optionen!$N$4,Leistungsübersicht!$D$11))</f>
        <v/>
      </c>
      <c r="AG61" s="19" t="str">
        <f>_xlfn.IFNA(INDEX(Verteilungsschlüssel!$B$5:$V$35,MATCH('Leistungsübersicht - WIP'!AC61,Verteilungsschlüssel!$B$5:$B$35,0),MATCH('Leistungsübersicht - WIP'!AE61,Verteilungsschlüssel!$B$5:$V$5,0)),"")</f>
        <v/>
      </c>
    </row>
    <row r="62" spans="2:33" x14ac:dyDescent="0.3">
      <c r="B62">
        <v>57</v>
      </c>
      <c r="C62" t="str">
        <f>IF(Detaildaten!AD64="","",Detaildaten!AD64)</f>
        <v/>
      </c>
      <c r="D62" t="str">
        <f>IF(Detaildaten!AE64="","",Detaildaten!AE64)</f>
        <v>(Bitte Wählen)</v>
      </c>
      <c r="E62" t="str">
        <f>IF(Detaildaten!AC64="","",Detaildaten!AC64)</f>
        <v>(Bitte Wählen)</v>
      </c>
      <c r="G62" t="str">
        <f>CONCATENATE(Detaildaten!D64," [",Detaildaten!E64,"] ")</f>
        <v xml:space="preserve"> [] </v>
      </c>
      <c r="H62" t="str">
        <f>IF(Detaildaten!F64="","",Detaildaten!F64)</f>
        <v/>
      </c>
      <c r="I62" t="str">
        <f>Detaildaten!Z64</f>
        <v>(Bitte Wählen)</v>
      </c>
      <c r="J62" t="str">
        <f>IF(Detaildaten!AA64="","",Detaildaten!AA64)</f>
        <v/>
      </c>
      <c r="L62" t="str">
        <f t="shared" si="0"/>
        <v/>
      </c>
      <c r="M62" t="str">
        <f t="shared" si="1"/>
        <v/>
      </c>
      <c r="N62" t="str">
        <f t="shared" si="2"/>
        <v/>
      </c>
      <c r="O62" t="str">
        <f t="shared" si="3"/>
        <v/>
      </c>
      <c r="Q62">
        <f>COUNTIFS(Optionen!$T$3:$T$8,Leistungsübersicht!$D$9,Optionen!$U$3:$U$8,'Leistungsübersicht - WIP'!E62)</f>
        <v>0</v>
      </c>
      <c r="S62" t="str">
        <f t="shared" si="4"/>
        <v/>
      </c>
      <c r="T62" t="str">
        <f t="shared" si="5"/>
        <v/>
      </c>
      <c r="U62" t="str">
        <f t="shared" si="6"/>
        <v/>
      </c>
      <c r="V62" t="str">
        <f t="shared" si="7"/>
        <v/>
      </c>
      <c r="X62" t="str">
        <f t="shared" si="8"/>
        <v/>
      </c>
      <c r="Y62" t="str">
        <f t="array" ref="Y62">IFERROR(INDEX($T$6:$T$305,MATCH(1,COUNTIF($Y$5:Y61,$T$6:$T$305)+($T$6:$T361&lt;&gt;"")*1,0)),"")</f>
        <v/>
      </c>
      <c r="Z62" t="str">
        <f t="shared" si="9"/>
        <v/>
      </c>
      <c r="AA62" t="str">
        <f t="shared" si="10"/>
        <v/>
      </c>
      <c r="AC62" t="str">
        <f>IF(Y62="","",VLOOKUP(Y62,Detaildaten!$F$8:$W$308,18,0))</f>
        <v/>
      </c>
      <c r="AD62" t="str">
        <f>IF(Y62="","",Leistungsübersicht!$D$9)</f>
        <v/>
      </c>
      <c r="AE62" t="str">
        <f>IF(Y62="","",IF(AD62=Optionen!$N$6,Optionen!$N$6,IF(AD62=Optionen!$N$5,Leistungsübersicht!$D$10,IF(AD62=Optionen!$N$4,Leistungsübersicht!$D$10))))</f>
        <v/>
      </c>
      <c r="AF62" t="str">
        <f>IF(Y62="","",IF(AD62=Optionen!$N$4,Leistungsübersicht!$D$11))</f>
        <v/>
      </c>
      <c r="AG62" s="19" t="str">
        <f>_xlfn.IFNA(INDEX(Verteilungsschlüssel!$B$5:$V$35,MATCH('Leistungsübersicht - WIP'!AC62,Verteilungsschlüssel!$B$5:$B$35,0),MATCH('Leistungsübersicht - WIP'!AE62,Verteilungsschlüssel!$B$5:$V$5,0)),"")</f>
        <v/>
      </c>
    </row>
    <row r="63" spans="2:33" x14ac:dyDescent="0.3">
      <c r="B63">
        <v>58</v>
      </c>
      <c r="C63" t="str">
        <f>IF(Detaildaten!AD65="","",Detaildaten!AD65)</f>
        <v/>
      </c>
      <c r="D63" t="str">
        <f>IF(Detaildaten!AE65="","",Detaildaten!AE65)</f>
        <v>(Bitte Wählen)</v>
      </c>
      <c r="E63" t="str">
        <f>IF(Detaildaten!AC65="","",Detaildaten!AC65)</f>
        <v>(Bitte Wählen)</v>
      </c>
      <c r="G63" t="str">
        <f>CONCATENATE(Detaildaten!D65," [",Detaildaten!E65,"] ")</f>
        <v xml:space="preserve"> [] </v>
      </c>
      <c r="H63" t="str">
        <f>IF(Detaildaten!F65="","",Detaildaten!F65)</f>
        <v/>
      </c>
      <c r="I63" t="str">
        <f>Detaildaten!Z65</f>
        <v>(Bitte Wählen)</v>
      </c>
      <c r="J63" t="str">
        <f>IF(Detaildaten!AA65="","",Detaildaten!AA65)</f>
        <v/>
      </c>
      <c r="L63" t="str">
        <f t="shared" si="0"/>
        <v/>
      </c>
      <c r="M63" t="str">
        <f t="shared" si="1"/>
        <v/>
      </c>
      <c r="N63" t="str">
        <f t="shared" si="2"/>
        <v/>
      </c>
      <c r="O63" t="str">
        <f t="shared" si="3"/>
        <v/>
      </c>
      <c r="Q63">
        <f>COUNTIFS(Optionen!$T$3:$T$8,Leistungsübersicht!$D$9,Optionen!$U$3:$U$8,'Leistungsübersicht - WIP'!E63)</f>
        <v>0</v>
      </c>
      <c r="S63" t="str">
        <f t="shared" si="4"/>
        <v/>
      </c>
      <c r="T63" t="str">
        <f t="shared" si="5"/>
        <v/>
      </c>
      <c r="U63" t="str">
        <f t="shared" si="6"/>
        <v/>
      </c>
      <c r="V63" t="str">
        <f t="shared" si="7"/>
        <v/>
      </c>
      <c r="X63" t="str">
        <f t="shared" si="8"/>
        <v/>
      </c>
      <c r="Y63" t="str">
        <f t="array" ref="Y63">IFERROR(INDEX($T$6:$T$305,MATCH(1,COUNTIF($Y$5:Y62,$T$6:$T$305)+($T$6:$T362&lt;&gt;"")*1,0)),"")</f>
        <v/>
      </c>
      <c r="Z63" t="str">
        <f t="shared" si="9"/>
        <v/>
      </c>
      <c r="AA63" t="str">
        <f t="shared" si="10"/>
        <v/>
      </c>
      <c r="AC63" t="str">
        <f>IF(Y63="","",VLOOKUP(Y63,Detaildaten!$F$8:$W$308,18,0))</f>
        <v/>
      </c>
      <c r="AD63" t="str">
        <f>IF(Y63="","",Leistungsübersicht!$D$9)</f>
        <v/>
      </c>
      <c r="AE63" t="str">
        <f>IF(Y63="","",IF(AD63=Optionen!$N$6,Optionen!$N$6,IF(AD63=Optionen!$N$5,Leistungsübersicht!$D$10,IF(AD63=Optionen!$N$4,Leistungsübersicht!$D$10))))</f>
        <v/>
      </c>
      <c r="AF63" t="str">
        <f>IF(Y63="","",IF(AD63=Optionen!$N$4,Leistungsübersicht!$D$11))</f>
        <v/>
      </c>
      <c r="AG63" s="19" t="str">
        <f>_xlfn.IFNA(INDEX(Verteilungsschlüssel!$B$5:$V$35,MATCH('Leistungsübersicht - WIP'!AC63,Verteilungsschlüssel!$B$5:$B$35,0),MATCH('Leistungsübersicht - WIP'!AE63,Verteilungsschlüssel!$B$5:$V$5,0)),"")</f>
        <v/>
      </c>
    </row>
    <row r="64" spans="2:33" x14ac:dyDescent="0.3">
      <c r="B64">
        <v>59</v>
      </c>
      <c r="C64" t="str">
        <f>IF(Detaildaten!AD66="","",Detaildaten!AD66)</f>
        <v/>
      </c>
      <c r="D64" t="str">
        <f>IF(Detaildaten!AE66="","",Detaildaten!AE66)</f>
        <v>(Bitte Wählen)</v>
      </c>
      <c r="E64" t="str">
        <f>IF(Detaildaten!AC66="","",Detaildaten!AC66)</f>
        <v>(Bitte Wählen)</v>
      </c>
      <c r="G64" t="str">
        <f>CONCATENATE(Detaildaten!D66," [",Detaildaten!E66,"] ")</f>
        <v xml:space="preserve"> [] </v>
      </c>
      <c r="H64" t="str">
        <f>IF(Detaildaten!F66="","",Detaildaten!F66)</f>
        <v/>
      </c>
      <c r="I64" t="str">
        <f>Detaildaten!Z66</f>
        <v>(Bitte Wählen)</v>
      </c>
      <c r="J64" t="str">
        <f>IF(Detaildaten!AA66="","",Detaildaten!AA66)</f>
        <v/>
      </c>
      <c r="L64" t="str">
        <f t="shared" si="0"/>
        <v/>
      </c>
      <c r="M64" t="str">
        <f t="shared" si="1"/>
        <v/>
      </c>
      <c r="N64" t="str">
        <f t="shared" si="2"/>
        <v/>
      </c>
      <c r="O64" t="str">
        <f t="shared" si="3"/>
        <v/>
      </c>
      <c r="Q64">
        <f>COUNTIFS(Optionen!$T$3:$T$8,Leistungsübersicht!$D$9,Optionen!$U$3:$U$8,'Leistungsübersicht - WIP'!E64)</f>
        <v>0</v>
      </c>
      <c r="S64" t="str">
        <f t="shared" si="4"/>
        <v/>
      </c>
      <c r="T64" t="str">
        <f t="shared" si="5"/>
        <v/>
      </c>
      <c r="U64" t="str">
        <f t="shared" si="6"/>
        <v/>
      </c>
      <c r="V64" t="str">
        <f t="shared" si="7"/>
        <v/>
      </c>
      <c r="X64" t="str">
        <f t="shared" si="8"/>
        <v/>
      </c>
      <c r="Y64" t="str">
        <f t="array" ref="Y64">IFERROR(INDEX($T$6:$T$305,MATCH(1,COUNTIF($Y$5:Y63,$T$6:$T$305)+($T$6:$T363&lt;&gt;"")*1,0)),"")</f>
        <v/>
      </c>
      <c r="Z64" t="str">
        <f t="shared" si="9"/>
        <v/>
      </c>
      <c r="AA64" t="str">
        <f t="shared" si="10"/>
        <v/>
      </c>
      <c r="AC64" t="str">
        <f>IF(Y64="","",VLOOKUP(Y64,Detaildaten!$F$8:$W$308,18,0))</f>
        <v/>
      </c>
      <c r="AD64" t="str">
        <f>IF(Y64="","",Leistungsübersicht!$D$9)</f>
        <v/>
      </c>
      <c r="AE64" t="str">
        <f>IF(Y64="","",IF(AD64=Optionen!$N$6,Optionen!$N$6,IF(AD64=Optionen!$N$5,Leistungsübersicht!$D$10,IF(AD64=Optionen!$N$4,Leistungsübersicht!$D$10))))</f>
        <v/>
      </c>
      <c r="AF64" t="str">
        <f>IF(Y64="","",IF(AD64=Optionen!$N$4,Leistungsübersicht!$D$11))</f>
        <v/>
      </c>
      <c r="AG64" s="19" t="str">
        <f>_xlfn.IFNA(INDEX(Verteilungsschlüssel!$B$5:$V$35,MATCH('Leistungsübersicht - WIP'!AC64,Verteilungsschlüssel!$B$5:$B$35,0),MATCH('Leistungsübersicht - WIP'!AE64,Verteilungsschlüssel!$B$5:$V$5,0)),"")</f>
        <v/>
      </c>
    </row>
    <row r="65" spans="2:33" x14ac:dyDescent="0.3">
      <c r="B65">
        <v>60</v>
      </c>
      <c r="C65" t="str">
        <f>IF(Detaildaten!AD67="","",Detaildaten!AD67)</f>
        <v/>
      </c>
      <c r="D65" t="str">
        <f>IF(Detaildaten!AE67="","",Detaildaten!AE67)</f>
        <v>(Bitte Wählen)</v>
      </c>
      <c r="E65" t="str">
        <f>IF(Detaildaten!AC67="","",Detaildaten!AC67)</f>
        <v>(Bitte Wählen)</v>
      </c>
      <c r="G65" t="str">
        <f>CONCATENATE(Detaildaten!D67," [",Detaildaten!E67,"] ")</f>
        <v xml:space="preserve"> [] </v>
      </c>
      <c r="H65" t="str">
        <f>IF(Detaildaten!F67="","",Detaildaten!F67)</f>
        <v/>
      </c>
      <c r="I65" t="str">
        <f>Detaildaten!Z67</f>
        <v>(Bitte Wählen)</v>
      </c>
      <c r="J65" t="str">
        <f>IF(Detaildaten!AA67="","",Detaildaten!AA67)</f>
        <v/>
      </c>
      <c r="L65" t="str">
        <f t="shared" si="0"/>
        <v/>
      </c>
      <c r="M65" t="str">
        <f t="shared" si="1"/>
        <v/>
      </c>
      <c r="N65" t="str">
        <f t="shared" si="2"/>
        <v/>
      </c>
      <c r="O65" t="str">
        <f t="shared" si="3"/>
        <v/>
      </c>
      <c r="Q65">
        <f>COUNTIFS(Optionen!$T$3:$T$8,Leistungsübersicht!$D$9,Optionen!$U$3:$U$8,'Leistungsübersicht - WIP'!E65)</f>
        <v>0</v>
      </c>
      <c r="S65" t="str">
        <f t="shared" si="4"/>
        <v/>
      </c>
      <c r="T65" t="str">
        <f t="shared" si="5"/>
        <v/>
      </c>
      <c r="U65" t="str">
        <f t="shared" si="6"/>
        <v/>
      </c>
      <c r="V65" t="str">
        <f t="shared" si="7"/>
        <v/>
      </c>
      <c r="X65" t="str">
        <f t="shared" si="8"/>
        <v/>
      </c>
      <c r="Y65" t="str">
        <f t="array" ref="Y65">IFERROR(INDEX($T$6:$T$305,MATCH(1,COUNTIF($Y$5:Y64,$T$6:$T$305)+($T$6:$T364&lt;&gt;"")*1,0)),"")</f>
        <v/>
      </c>
      <c r="Z65" t="str">
        <f t="shared" si="9"/>
        <v/>
      </c>
      <c r="AA65" t="str">
        <f t="shared" si="10"/>
        <v/>
      </c>
      <c r="AC65" t="str">
        <f>IF(Y65="","",VLOOKUP(Y65,Detaildaten!$F$8:$W$308,18,0))</f>
        <v/>
      </c>
      <c r="AD65" t="str">
        <f>IF(Y65="","",Leistungsübersicht!$D$9)</f>
        <v/>
      </c>
      <c r="AE65" t="str">
        <f>IF(Y65="","",IF(AD65=Optionen!$N$6,Optionen!$N$6,IF(AD65=Optionen!$N$5,Leistungsübersicht!$D$10,IF(AD65=Optionen!$N$4,Leistungsübersicht!$D$10))))</f>
        <v/>
      </c>
      <c r="AF65" t="str">
        <f>IF(Y65="","",IF(AD65=Optionen!$N$4,Leistungsübersicht!$D$11))</f>
        <v/>
      </c>
      <c r="AG65" s="19" t="str">
        <f>_xlfn.IFNA(INDEX(Verteilungsschlüssel!$B$5:$V$35,MATCH('Leistungsübersicht - WIP'!AC65,Verteilungsschlüssel!$B$5:$B$35,0),MATCH('Leistungsübersicht - WIP'!AE65,Verteilungsschlüssel!$B$5:$V$5,0)),"")</f>
        <v/>
      </c>
    </row>
    <row r="66" spans="2:33" x14ac:dyDescent="0.3">
      <c r="B66">
        <v>61</v>
      </c>
      <c r="C66" t="str">
        <f>IF(Detaildaten!AD68="","",Detaildaten!AD68)</f>
        <v/>
      </c>
      <c r="D66" t="str">
        <f>IF(Detaildaten!AE68="","",Detaildaten!AE68)</f>
        <v>(Bitte Wählen)</v>
      </c>
      <c r="E66" t="str">
        <f>IF(Detaildaten!AC68="","",Detaildaten!AC68)</f>
        <v>(Bitte Wählen)</v>
      </c>
      <c r="G66" t="str">
        <f>CONCATENATE(Detaildaten!D68," [",Detaildaten!E68,"] ")</f>
        <v xml:space="preserve"> [] </v>
      </c>
      <c r="H66" t="str">
        <f>IF(Detaildaten!F68="","",Detaildaten!F68)</f>
        <v/>
      </c>
      <c r="I66" t="str">
        <f>Detaildaten!Z68</f>
        <v>(Bitte Wählen)</v>
      </c>
      <c r="J66" t="str">
        <f>IF(Detaildaten!AA68="","",Detaildaten!AA68)</f>
        <v/>
      </c>
      <c r="L66" t="str">
        <f t="shared" si="0"/>
        <v/>
      </c>
      <c r="M66" t="str">
        <f t="shared" si="1"/>
        <v/>
      </c>
      <c r="N66" t="str">
        <f t="shared" si="2"/>
        <v/>
      </c>
      <c r="O66" t="str">
        <f t="shared" si="3"/>
        <v/>
      </c>
      <c r="Q66">
        <f>COUNTIFS(Optionen!$T$3:$T$8,Leistungsübersicht!$D$9,Optionen!$U$3:$U$8,'Leistungsübersicht - WIP'!E66)</f>
        <v>0</v>
      </c>
      <c r="S66" t="str">
        <f t="shared" si="4"/>
        <v/>
      </c>
      <c r="T66" t="str">
        <f t="shared" si="5"/>
        <v/>
      </c>
      <c r="U66" t="str">
        <f t="shared" si="6"/>
        <v/>
      </c>
      <c r="V66" t="str">
        <f t="shared" si="7"/>
        <v/>
      </c>
      <c r="X66" t="str">
        <f t="shared" si="8"/>
        <v/>
      </c>
      <c r="Y66" t="str">
        <f t="array" ref="Y66">IFERROR(INDEX($T$6:$T$305,MATCH(1,COUNTIF($Y$5:Y65,$T$6:$T$305)+($T$6:$T365&lt;&gt;"")*1,0)),"")</f>
        <v/>
      </c>
      <c r="Z66" t="str">
        <f t="shared" si="9"/>
        <v/>
      </c>
      <c r="AA66" t="str">
        <f t="shared" si="10"/>
        <v/>
      </c>
      <c r="AC66" t="str">
        <f>IF(Y66="","",VLOOKUP(Y66,Detaildaten!$F$8:$W$308,18,0))</f>
        <v/>
      </c>
      <c r="AD66" t="str">
        <f>IF(Y66="","",Leistungsübersicht!$D$9)</f>
        <v/>
      </c>
      <c r="AE66" t="str">
        <f>IF(Y66="","",IF(AD66=Optionen!$N$6,Optionen!$N$6,IF(AD66=Optionen!$N$5,Leistungsübersicht!$D$10,IF(AD66=Optionen!$N$4,Leistungsübersicht!$D$10))))</f>
        <v/>
      </c>
      <c r="AF66" t="str">
        <f>IF(Y66="","",IF(AD66=Optionen!$N$4,Leistungsübersicht!$D$11))</f>
        <v/>
      </c>
      <c r="AG66" s="19" t="str">
        <f>_xlfn.IFNA(INDEX(Verteilungsschlüssel!$B$5:$V$35,MATCH('Leistungsübersicht - WIP'!AC66,Verteilungsschlüssel!$B$5:$B$35,0),MATCH('Leistungsübersicht - WIP'!AE66,Verteilungsschlüssel!$B$5:$V$5,0)),"")</f>
        <v/>
      </c>
    </row>
    <row r="67" spans="2:33" x14ac:dyDescent="0.3">
      <c r="B67">
        <v>62</v>
      </c>
      <c r="C67" t="str">
        <f>IF(Detaildaten!AD69="","",Detaildaten!AD69)</f>
        <v/>
      </c>
      <c r="D67" t="str">
        <f>IF(Detaildaten!AE69="","",Detaildaten!AE69)</f>
        <v>(Bitte Wählen)</v>
      </c>
      <c r="E67" t="str">
        <f>IF(Detaildaten!AC69="","",Detaildaten!AC69)</f>
        <v>(Bitte Wählen)</v>
      </c>
      <c r="G67" t="str">
        <f>CONCATENATE(Detaildaten!D69," [",Detaildaten!E69,"] ")</f>
        <v xml:space="preserve"> [] </v>
      </c>
      <c r="H67" t="str">
        <f>IF(Detaildaten!F69="","",Detaildaten!F69)</f>
        <v/>
      </c>
      <c r="I67" t="str">
        <f>Detaildaten!Z69</f>
        <v>(Bitte Wählen)</v>
      </c>
      <c r="J67" t="str">
        <f>IF(Detaildaten!AA69="","",Detaildaten!AA69)</f>
        <v/>
      </c>
      <c r="L67" t="str">
        <f t="shared" si="0"/>
        <v/>
      </c>
      <c r="M67" t="str">
        <f t="shared" si="1"/>
        <v/>
      </c>
      <c r="N67" t="str">
        <f t="shared" si="2"/>
        <v/>
      </c>
      <c r="O67" t="str">
        <f t="shared" si="3"/>
        <v/>
      </c>
      <c r="Q67">
        <f>COUNTIFS(Optionen!$T$3:$T$8,Leistungsübersicht!$D$9,Optionen!$U$3:$U$8,'Leistungsübersicht - WIP'!E67)</f>
        <v>0</v>
      </c>
      <c r="S67" t="str">
        <f t="shared" si="4"/>
        <v/>
      </c>
      <c r="T67" t="str">
        <f t="shared" si="5"/>
        <v/>
      </c>
      <c r="U67" t="str">
        <f t="shared" si="6"/>
        <v/>
      </c>
      <c r="V67" t="str">
        <f t="shared" si="7"/>
        <v/>
      </c>
      <c r="X67" t="str">
        <f t="shared" si="8"/>
        <v/>
      </c>
      <c r="Y67" t="str">
        <f t="array" ref="Y67">IFERROR(INDEX($T$6:$T$305,MATCH(1,COUNTIF($Y$5:Y66,$T$6:$T$305)+($T$6:$T366&lt;&gt;"")*1,0)),"")</f>
        <v/>
      </c>
      <c r="Z67" t="str">
        <f t="shared" si="9"/>
        <v/>
      </c>
      <c r="AA67" t="str">
        <f t="shared" si="10"/>
        <v/>
      </c>
      <c r="AC67" t="str">
        <f>IF(Y67="","",VLOOKUP(Y67,Detaildaten!$F$8:$W$308,18,0))</f>
        <v/>
      </c>
      <c r="AD67" t="str">
        <f>IF(Y67="","",Leistungsübersicht!$D$9)</f>
        <v/>
      </c>
      <c r="AE67" t="str">
        <f>IF(Y67="","",IF(AD67=Optionen!$N$6,Optionen!$N$6,IF(AD67=Optionen!$N$5,Leistungsübersicht!$D$10,IF(AD67=Optionen!$N$4,Leistungsübersicht!$D$10))))</f>
        <v/>
      </c>
      <c r="AF67" t="str">
        <f>IF(Y67="","",IF(AD67=Optionen!$N$4,Leistungsübersicht!$D$11))</f>
        <v/>
      </c>
      <c r="AG67" s="19" t="str">
        <f>_xlfn.IFNA(INDEX(Verteilungsschlüssel!$B$5:$V$35,MATCH('Leistungsübersicht - WIP'!AC67,Verteilungsschlüssel!$B$5:$B$35,0),MATCH('Leistungsübersicht - WIP'!AE67,Verteilungsschlüssel!$B$5:$V$5,0)),"")</f>
        <v/>
      </c>
    </row>
    <row r="68" spans="2:33" x14ac:dyDescent="0.3">
      <c r="B68">
        <v>63</v>
      </c>
      <c r="C68" t="str">
        <f>IF(Detaildaten!AD70="","",Detaildaten!AD70)</f>
        <v/>
      </c>
      <c r="D68" t="str">
        <f>IF(Detaildaten!AE70="","",Detaildaten!AE70)</f>
        <v>(Bitte Wählen)</v>
      </c>
      <c r="E68" t="str">
        <f>IF(Detaildaten!AC70="","",Detaildaten!AC70)</f>
        <v>(Bitte Wählen)</v>
      </c>
      <c r="G68" t="str">
        <f>CONCATENATE(Detaildaten!D70," [",Detaildaten!E70,"] ")</f>
        <v xml:space="preserve"> [] </v>
      </c>
      <c r="H68" t="str">
        <f>IF(Detaildaten!F70="","",Detaildaten!F70)</f>
        <v/>
      </c>
      <c r="I68" t="str">
        <f>Detaildaten!Z70</f>
        <v>(Bitte Wählen)</v>
      </c>
      <c r="J68" t="str">
        <f>IF(Detaildaten!AA70="","",Detaildaten!AA70)</f>
        <v/>
      </c>
      <c r="L68" t="str">
        <f t="shared" si="0"/>
        <v/>
      </c>
      <c r="M68" t="str">
        <f t="shared" si="1"/>
        <v/>
      </c>
      <c r="N68" t="str">
        <f t="shared" si="2"/>
        <v/>
      </c>
      <c r="O68" t="str">
        <f t="shared" si="3"/>
        <v/>
      </c>
      <c r="Q68">
        <f>COUNTIFS(Optionen!$T$3:$T$8,Leistungsübersicht!$D$9,Optionen!$U$3:$U$8,'Leistungsübersicht - WIP'!E68)</f>
        <v>0</v>
      </c>
      <c r="S68" t="str">
        <f t="shared" si="4"/>
        <v/>
      </c>
      <c r="T68" t="str">
        <f t="shared" si="5"/>
        <v/>
      </c>
      <c r="U68" t="str">
        <f t="shared" si="6"/>
        <v/>
      </c>
      <c r="V68" t="str">
        <f t="shared" si="7"/>
        <v/>
      </c>
      <c r="X68" t="str">
        <f t="shared" si="8"/>
        <v/>
      </c>
      <c r="Y68" t="str">
        <f t="array" ref="Y68">IFERROR(INDEX($T$6:$T$305,MATCH(1,COUNTIF($Y$5:Y67,$T$6:$T$305)+($T$6:$T367&lt;&gt;"")*1,0)),"")</f>
        <v/>
      </c>
      <c r="Z68" t="str">
        <f t="shared" si="9"/>
        <v/>
      </c>
      <c r="AA68" t="str">
        <f t="shared" si="10"/>
        <v/>
      </c>
      <c r="AC68" t="str">
        <f>IF(Y68="","",VLOOKUP(Y68,Detaildaten!$F$8:$W$308,18,0))</f>
        <v/>
      </c>
      <c r="AD68" t="str">
        <f>IF(Y68="","",Leistungsübersicht!$D$9)</f>
        <v/>
      </c>
      <c r="AE68" t="str">
        <f>IF(Y68="","",IF(AD68=Optionen!$N$6,Optionen!$N$6,IF(AD68=Optionen!$N$5,Leistungsübersicht!$D$10,IF(AD68=Optionen!$N$4,Leistungsübersicht!$D$10))))</f>
        <v/>
      </c>
      <c r="AF68" t="str">
        <f>IF(Y68="","",IF(AD68=Optionen!$N$4,Leistungsübersicht!$D$11))</f>
        <v/>
      </c>
      <c r="AG68" s="19" t="str">
        <f>_xlfn.IFNA(INDEX(Verteilungsschlüssel!$B$5:$V$35,MATCH('Leistungsübersicht - WIP'!AC68,Verteilungsschlüssel!$B$5:$B$35,0),MATCH('Leistungsübersicht - WIP'!AE68,Verteilungsschlüssel!$B$5:$V$5,0)),"")</f>
        <v/>
      </c>
    </row>
    <row r="69" spans="2:33" x14ac:dyDescent="0.3">
      <c r="B69">
        <v>64</v>
      </c>
      <c r="C69" t="str">
        <f>IF(Detaildaten!AD71="","",Detaildaten!AD71)</f>
        <v/>
      </c>
      <c r="D69" t="str">
        <f>IF(Detaildaten!AE71="","",Detaildaten!AE71)</f>
        <v>(Bitte Wählen)</v>
      </c>
      <c r="E69" t="str">
        <f>IF(Detaildaten!AC71="","",Detaildaten!AC71)</f>
        <v>(Bitte Wählen)</v>
      </c>
      <c r="G69" t="str">
        <f>CONCATENATE(Detaildaten!D71," [",Detaildaten!E71,"] ")</f>
        <v xml:space="preserve"> [] </v>
      </c>
      <c r="H69" t="str">
        <f>IF(Detaildaten!F71="","",Detaildaten!F71)</f>
        <v/>
      </c>
      <c r="I69" t="str">
        <f>Detaildaten!Z71</f>
        <v>(Bitte Wählen)</v>
      </c>
      <c r="J69" t="str">
        <f>IF(Detaildaten!AA71="","",Detaildaten!AA71)</f>
        <v/>
      </c>
      <c r="L69" t="str">
        <f t="shared" si="0"/>
        <v/>
      </c>
      <c r="M69" t="str">
        <f t="shared" si="1"/>
        <v/>
      </c>
      <c r="N69" t="str">
        <f t="shared" si="2"/>
        <v/>
      </c>
      <c r="O69" t="str">
        <f t="shared" si="3"/>
        <v/>
      </c>
      <c r="Q69">
        <f>COUNTIFS(Optionen!$T$3:$T$8,Leistungsübersicht!$D$9,Optionen!$U$3:$U$8,'Leistungsübersicht - WIP'!E69)</f>
        <v>0</v>
      </c>
      <c r="S69" t="str">
        <f t="shared" si="4"/>
        <v/>
      </c>
      <c r="T69" t="str">
        <f t="shared" si="5"/>
        <v/>
      </c>
      <c r="U69" t="str">
        <f t="shared" si="6"/>
        <v/>
      </c>
      <c r="V69" t="str">
        <f t="shared" si="7"/>
        <v/>
      </c>
      <c r="X69" t="str">
        <f t="shared" si="8"/>
        <v/>
      </c>
      <c r="Y69" t="str">
        <f t="array" ref="Y69">IFERROR(INDEX($T$6:$T$305,MATCH(1,COUNTIF($Y$5:Y68,$T$6:$T$305)+($T$6:$T368&lt;&gt;"")*1,0)),"")</f>
        <v/>
      </c>
      <c r="Z69" t="str">
        <f t="shared" si="9"/>
        <v/>
      </c>
      <c r="AA69" t="str">
        <f t="shared" si="10"/>
        <v/>
      </c>
      <c r="AC69" t="str">
        <f>IF(Y69="","",VLOOKUP(Y69,Detaildaten!$F$8:$W$308,18,0))</f>
        <v/>
      </c>
      <c r="AD69" t="str">
        <f>IF(Y69="","",Leistungsübersicht!$D$9)</f>
        <v/>
      </c>
      <c r="AE69" t="str">
        <f>IF(Y69="","",IF(AD69=Optionen!$N$6,Optionen!$N$6,IF(AD69=Optionen!$N$5,Leistungsübersicht!$D$10,IF(AD69=Optionen!$N$4,Leistungsübersicht!$D$10))))</f>
        <v/>
      </c>
      <c r="AF69" t="str">
        <f>IF(Y69="","",IF(AD69=Optionen!$N$4,Leistungsübersicht!$D$11))</f>
        <v/>
      </c>
      <c r="AG69" s="19" t="str">
        <f>_xlfn.IFNA(INDEX(Verteilungsschlüssel!$B$5:$V$35,MATCH('Leistungsübersicht - WIP'!AC69,Verteilungsschlüssel!$B$5:$B$35,0),MATCH('Leistungsübersicht - WIP'!AE69,Verteilungsschlüssel!$B$5:$V$5,0)),"")</f>
        <v/>
      </c>
    </row>
    <row r="70" spans="2:33" x14ac:dyDescent="0.3">
      <c r="B70">
        <v>65</v>
      </c>
      <c r="C70" t="str">
        <f>IF(Detaildaten!AD72="","",Detaildaten!AD72)</f>
        <v/>
      </c>
      <c r="D70" t="str">
        <f>IF(Detaildaten!AE72="","",Detaildaten!AE72)</f>
        <v>(Bitte Wählen)</v>
      </c>
      <c r="E70" t="str">
        <f>IF(Detaildaten!AC72="","",Detaildaten!AC72)</f>
        <v>(Bitte Wählen)</v>
      </c>
      <c r="G70" t="str">
        <f>CONCATENATE(Detaildaten!D72," [",Detaildaten!E72,"] ")</f>
        <v xml:space="preserve"> [] </v>
      </c>
      <c r="H70" t="str">
        <f>IF(Detaildaten!F72="","",Detaildaten!F72)</f>
        <v/>
      </c>
      <c r="I70" t="str">
        <f>Detaildaten!Z72</f>
        <v>(Bitte Wählen)</v>
      </c>
      <c r="J70" t="str">
        <f>IF(Detaildaten!AA72="","",Detaildaten!AA72)</f>
        <v/>
      </c>
      <c r="L70" t="str">
        <f t="shared" si="0"/>
        <v/>
      </c>
      <c r="M70" t="str">
        <f t="shared" si="1"/>
        <v/>
      </c>
      <c r="N70" t="str">
        <f t="shared" si="2"/>
        <v/>
      </c>
      <c r="O70" t="str">
        <f t="shared" si="3"/>
        <v/>
      </c>
      <c r="Q70">
        <f>COUNTIFS(Optionen!$T$3:$T$8,Leistungsübersicht!$D$9,Optionen!$U$3:$U$8,'Leistungsübersicht - WIP'!E70)</f>
        <v>0</v>
      </c>
      <c r="S70" t="str">
        <f t="shared" si="4"/>
        <v/>
      </c>
      <c r="T70" t="str">
        <f t="shared" si="5"/>
        <v/>
      </c>
      <c r="U70" t="str">
        <f t="shared" si="6"/>
        <v/>
      </c>
      <c r="V70" t="str">
        <f t="shared" si="7"/>
        <v/>
      </c>
      <c r="X70" t="str">
        <f t="shared" si="8"/>
        <v/>
      </c>
      <c r="Y70" t="str">
        <f t="array" ref="Y70">IFERROR(INDEX($T$6:$T$305,MATCH(1,COUNTIF($Y$5:Y69,$T$6:$T$305)+($T$6:$T369&lt;&gt;"")*1,0)),"")</f>
        <v/>
      </c>
      <c r="Z70" t="str">
        <f t="shared" si="9"/>
        <v/>
      </c>
      <c r="AA70" t="str">
        <f t="shared" si="10"/>
        <v/>
      </c>
      <c r="AC70" t="str">
        <f>IF(Y70="","",VLOOKUP(Y70,Detaildaten!$F$8:$W$308,18,0))</f>
        <v/>
      </c>
      <c r="AD70" t="str">
        <f>IF(Y70="","",Leistungsübersicht!$D$9)</f>
        <v/>
      </c>
      <c r="AE70" t="str">
        <f>IF(Y70="","",IF(AD70=Optionen!$N$6,Optionen!$N$6,IF(AD70=Optionen!$N$5,Leistungsübersicht!$D$10,IF(AD70=Optionen!$N$4,Leistungsübersicht!$D$10))))</f>
        <v/>
      </c>
      <c r="AF70" t="str">
        <f>IF(Y70="","",IF(AD70=Optionen!$N$4,Leistungsübersicht!$D$11))</f>
        <v/>
      </c>
      <c r="AG70" s="19" t="str">
        <f>_xlfn.IFNA(INDEX(Verteilungsschlüssel!$B$5:$V$35,MATCH('Leistungsübersicht - WIP'!AC70,Verteilungsschlüssel!$B$5:$B$35,0),MATCH('Leistungsübersicht - WIP'!AE70,Verteilungsschlüssel!$B$5:$V$5,0)),"")</f>
        <v/>
      </c>
    </row>
    <row r="71" spans="2:33" x14ac:dyDescent="0.3">
      <c r="B71">
        <v>66</v>
      </c>
      <c r="C71" t="str">
        <f>IF(Detaildaten!AD73="","",Detaildaten!AD73)</f>
        <v/>
      </c>
      <c r="D71" t="str">
        <f>IF(Detaildaten!AE73="","",Detaildaten!AE73)</f>
        <v>(Bitte Wählen)</v>
      </c>
      <c r="E71" t="str">
        <f>IF(Detaildaten!AC73="","",Detaildaten!AC73)</f>
        <v>(Bitte Wählen)</v>
      </c>
      <c r="G71" t="str">
        <f>CONCATENATE(Detaildaten!D73," [",Detaildaten!E73,"] ")</f>
        <v xml:space="preserve"> [] </v>
      </c>
      <c r="H71" t="str">
        <f>IF(Detaildaten!F73="","",Detaildaten!F73)</f>
        <v/>
      </c>
      <c r="I71" t="str">
        <f>Detaildaten!Z73</f>
        <v>(Bitte Wählen)</v>
      </c>
      <c r="J71" t="str">
        <f>IF(Detaildaten!AA73="","",Detaildaten!AA73)</f>
        <v/>
      </c>
      <c r="L71" t="str">
        <f t="shared" ref="L71:L134" si="11">IF(AND($C71="Ja",$D71="Ja"),G71,"")</f>
        <v/>
      </c>
      <c r="M71" t="str">
        <f t="shared" ref="M71:M134" si="12">IF(AND($C71="Ja",$D71="Ja"),H71,"")</f>
        <v/>
      </c>
      <c r="N71" t="str">
        <f t="shared" ref="N71:N134" si="13">IF(AND($C71="Ja",$D71="Ja"),I71,"")</f>
        <v/>
      </c>
      <c r="O71" t="str">
        <f t="shared" ref="O71:O134" si="14">IF(AND($C71="Ja",$D71="Ja"),J71,"")</f>
        <v/>
      </c>
      <c r="Q71">
        <f>COUNTIFS(Optionen!$T$3:$T$8,Leistungsübersicht!$D$9,Optionen!$U$3:$U$8,'Leistungsübersicht - WIP'!E71)</f>
        <v>0</v>
      </c>
      <c r="S71" t="str">
        <f t="shared" ref="S71:S134" si="15">IF(L71="","",IF($Q71=1,L71,""))</f>
        <v/>
      </c>
      <c r="T71" t="str">
        <f t="shared" ref="T71:T134" si="16">IF(M71="","",IF($Q71=1,M71,""))</f>
        <v/>
      </c>
      <c r="U71" t="str">
        <f t="shared" ref="U71:U134" si="17">IF(N71="","",IF($Q71=1,N71,""))</f>
        <v/>
      </c>
      <c r="V71" t="str">
        <f t="shared" ref="V71:V134" si="18">IF(O71="","",IF($Q71=1,O71,""))</f>
        <v/>
      </c>
      <c r="X71" t="str">
        <f t="shared" ref="X71:X134" si="19">VLOOKUP(Y71,M71:S370,7,0)</f>
        <v/>
      </c>
      <c r="Y71" t="str">
        <f t="array" ref="Y71">IFERROR(INDEX($T$6:$T$305,MATCH(1,COUNTIF($Y$5:Y70,$T$6:$T$305)+($T$6:$T370&lt;&gt;"")*1,0)),"")</f>
        <v/>
      </c>
      <c r="Z71" t="str">
        <f t="shared" ref="Z71:Z134" si="20">VLOOKUP(Y71,T71:V370,2,0)</f>
        <v/>
      </c>
      <c r="AA71" t="str">
        <f t="shared" ref="AA71:AA134" si="21">VLOOKUP(Y71,T71:V370,3,0)</f>
        <v/>
      </c>
      <c r="AC71" t="str">
        <f>IF(Y71="","",VLOOKUP(Y71,Detaildaten!$F$8:$W$308,18,0))</f>
        <v/>
      </c>
      <c r="AD71" t="str">
        <f>IF(Y71="","",Leistungsübersicht!$D$9)</f>
        <v/>
      </c>
      <c r="AE71" t="str">
        <f>IF(Y71="","",IF(AD71=Optionen!$N$6,Optionen!$N$6,IF(AD71=Optionen!$N$5,Leistungsübersicht!$D$10,IF(AD71=Optionen!$N$4,Leistungsübersicht!$D$10))))</f>
        <v/>
      </c>
      <c r="AF71" t="str">
        <f>IF(Y71="","",IF(AD71=Optionen!$N$4,Leistungsübersicht!$D$11))</f>
        <v/>
      </c>
      <c r="AG71" s="19" t="str">
        <f>_xlfn.IFNA(INDEX(Verteilungsschlüssel!$B$5:$V$35,MATCH('Leistungsübersicht - WIP'!AC71,Verteilungsschlüssel!$B$5:$B$35,0),MATCH('Leistungsübersicht - WIP'!AE71,Verteilungsschlüssel!$B$5:$V$5,0)),"")</f>
        <v/>
      </c>
    </row>
    <row r="72" spans="2:33" x14ac:dyDescent="0.3">
      <c r="B72">
        <v>67</v>
      </c>
      <c r="C72" t="str">
        <f>IF(Detaildaten!AD74="","",Detaildaten!AD74)</f>
        <v/>
      </c>
      <c r="D72" t="str">
        <f>IF(Detaildaten!AE74="","",Detaildaten!AE74)</f>
        <v>(Bitte Wählen)</v>
      </c>
      <c r="E72" t="str">
        <f>IF(Detaildaten!AC74="","",Detaildaten!AC74)</f>
        <v>(Bitte Wählen)</v>
      </c>
      <c r="G72" t="str">
        <f>CONCATENATE(Detaildaten!D74," [",Detaildaten!E74,"] ")</f>
        <v xml:space="preserve"> [] </v>
      </c>
      <c r="H72" t="str">
        <f>IF(Detaildaten!F74="","",Detaildaten!F74)</f>
        <v/>
      </c>
      <c r="I72" t="str">
        <f>Detaildaten!Z74</f>
        <v>(Bitte Wählen)</v>
      </c>
      <c r="J72" t="str">
        <f>IF(Detaildaten!AA74="","",Detaildaten!AA74)</f>
        <v/>
      </c>
      <c r="L72" t="str">
        <f t="shared" si="11"/>
        <v/>
      </c>
      <c r="M72" t="str">
        <f t="shared" si="12"/>
        <v/>
      </c>
      <c r="N72" t="str">
        <f t="shared" si="13"/>
        <v/>
      </c>
      <c r="O72" t="str">
        <f t="shared" si="14"/>
        <v/>
      </c>
      <c r="Q72">
        <f>COUNTIFS(Optionen!$T$3:$T$8,Leistungsübersicht!$D$9,Optionen!$U$3:$U$8,'Leistungsübersicht - WIP'!E72)</f>
        <v>0</v>
      </c>
      <c r="S72" t="str">
        <f t="shared" si="15"/>
        <v/>
      </c>
      <c r="T72" t="str">
        <f t="shared" si="16"/>
        <v/>
      </c>
      <c r="U72" t="str">
        <f t="shared" si="17"/>
        <v/>
      </c>
      <c r="V72" t="str">
        <f t="shared" si="18"/>
        <v/>
      </c>
      <c r="X72" t="str">
        <f t="shared" si="19"/>
        <v/>
      </c>
      <c r="Y72" t="str">
        <f t="array" ref="Y72">IFERROR(INDEX($T$6:$T$305,MATCH(1,COUNTIF($Y$5:Y71,$T$6:$T$305)+($T$6:$T371&lt;&gt;"")*1,0)),"")</f>
        <v/>
      </c>
      <c r="Z72" t="str">
        <f t="shared" si="20"/>
        <v/>
      </c>
      <c r="AA72" t="str">
        <f t="shared" si="21"/>
        <v/>
      </c>
      <c r="AC72" t="str">
        <f>IF(Y72="","",VLOOKUP(Y72,Detaildaten!$F$8:$W$308,18,0))</f>
        <v/>
      </c>
      <c r="AD72" t="str">
        <f>IF(Y72="","",Leistungsübersicht!$D$9)</f>
        <v/>
      </c>
      <c r="AE72" t="str">
        <f>IF(Y72="","",IF(AD72=Optionen!$N$6,Optionen!$N$6,IF(AD72=Optionen!$N$5,Leistungsübersicht!$D$10,IF(AD72=Optionen!$N$4,Leistungsübersicht!$D$10))))</f>
        <v/>
      </c>
      <c r="AF72" t="str">
        <f>IF(Y72="","",IF(AD72=Optionen!$N$4,Leistungsübersicht!$D$11))</f>
        <v/>
      </c>
      <c r="AG72" s="19" t="str">
        <f>_xlfn.IFNA(INDEX(Verteilungsschlüssel!$B$5:$V$35,MATCH('Leistungsübersicht - WIP'!AC72,Verteilungsschlüssel!$B$5:$B$35,0),MATCH('Leistungsübersicht - WIP'!AE72,Verteilungsschlüssel!$B$5:$V$5,0)),"")</f>
        <v/>
      </c>
    </row>
    <row r="73" spans="2:33" x14ac:dyDescent="0.3">
      <c r="B73">
        <v>68</v>
      </c>
      <c r="C73" t="str">
        <f>IF(Detaildaten!AD75="","",Detaildaten!AD75)</f>
        <v/>
      </c>
      <c r="D73" t="str">
        <f>IF(Detaildaten!AE75="","",Detaildaten!AE75)</f>
        <v>(Bitte Wählen)</v>
      </c>
      <c r="E73" t="str">
        <f>IF(Detaildaten!AC75="","",Detaildaten!AC75)</f>
        <v>(Bitte Wählen)</v>
      </c>
      <c r="G73" t="str">
        <f>CONCATENATE(Detaildaten!D75," [",Detaildaten!E75,"] ")</f>
        <v xml:space="preserve"> [] </v>
      </c>
      <c r="H73" t="str">
        <f>IF(Detaildaten!F75="","",Detaildaten!F75)</f>
        <v/>
      </c>
      <c r="I73" t="str">
        <f>Detaildaten!Z75</f>
        <v>(Bitte Wählen)</v>
      </c>
      <c r="J73" t="str">
        <f>IF(Detaildaten!AA75="","",Detaildaten!AA75)</f>
        <v/>
      </c>
      <c r="L73" t="str">
        <f t="shared" si="11"/>
        <v/>
      </c>
      <c r="M73" t="str">
        <f t="shared" si="12"/>
        <v/>
      </c>
      <c r="N73" t="str">
        <f t="shared" si="13"/>
        <v/>
      </c>
      <c r="O73" t="str">
        <f t="shared" si="14"/>
        <v/>
      </c>
      <c r="Q73">
        <f>COUNTIFS(Optionen!$T$3:$T$8,Leistungsübersicht!$D$9,Optionen!$U$3:$U$8,'Leistungsübersicht - WIP'!E73)</f>
        <v>0</v>
      </c>
      <c r="S73" t="str">
        <f t="shared" si="15"/>
        <v/>
      </c>
      <c r="T73" t="str">
        <f t="shared" si="16"/>
        <v/>
      </c>
      <c r="U73" t="str">
        <f t="shared" si="17"/>
        <v/>
      </c>
      <c r="V73" t="str">
        <f t="shared" si="18"/>
        <v/>
      </c>
      <c r="X73" t="str">
        <f t="shared" si="19"/>
        <v/>
      </c>
      <c r="Y73" t="str">
        <f t="array" ref="Y73">IFERROR(INDEX($T$6:$T$305,MATCH(1,COUNTIF($Y$5:Y72,$T$6:$T$305)+($T$6:$T372&lt;&gt;"")*1,0)),"")</f>
        <v/>
      </c>
      <c r="Z73" t="str">
        <f t="shared" si="20"/>
        <v/>
      </c>
      <c r="AA73" t="str">
        <f t="shared" si="21"/>
        <v/>
      </c>
      <c r="AC73" t="str">
        <f>IF(Y73="","",VLOOKUP(Y73,Detaildaten!$F$8:$W$308,18,0))</f>
        <v/>
      </c>
      <c r="AD73" t="str">
        <f>IF(Y73="","",Leistungsübersicht!$D$9)</f>
        <v/>
      </c>
      <c r="AE73" t="str">
        <f>IF(Y73="","",IF(AD73=Optionen!$N$6,Optionen!$N$6,IF(AD73=Optionen!$N$5,Leistungsübersicht!$D$10,IF(AD73=Optionen!$N$4,Leistungsübersicht!$D$10))))</f>
        <v/>
      </c>
      <c r="AF73" t="str">
        <f>IF(Y73="","",IF(AD73=Optionen!$N$4,Leistungsübersicht!$D$11))</f>
        <v/>
      </c>
      <c r="AG73" s="19" t="str">
        <f>_xlfn.IFNA(INDEX(Verteilungsschlüssel!$B$5:$V$35,MATCH('Leistungsübersicht - WIP'!AC73,Verteilungsschlüssel!$B$5:$B$35,0),MATCH('Leistungsübersicht - WIP'!AE73,Verteilungsschlüssel!$B$5:$V$5,0)),"")</f>
        <v/>
      </c>
    </row>
    <row r="74" spans="2:33" x14ac:dyDescent="0.3">
      <c r="B74">
        <v>69</v>
      </c>
      <c r="C74" t="str">
        <f>IF(Detaildaten!AD76="","",Detaildaten!AD76)</f>
        <v/>
      </c>
      <c r="D74" t="str">
        <f>IF(Detaildaten!AE76="","",Detaildaten!AE76)</f>
        <v>(Bitte Wählen)</v>
      </c>
      <c r="E74" t="str">
        <f>IF(Detaildaten!AC76="","",Detaildaten!AC76)</f>
        <v>(Bitte Wählen)</v>
      </c>
      <c r="G74" t="str">
        <f>CONCATENATE(Detaildaten!D76," [",Detaildaten!E76,"] ")</f>
        <v xml:space="preserve"> [] </v>
      </c>
      <c r="H74" t="str">
        <f>IF(Detaildaten!F76="","",Detaildaten!F76)</f>
        <v/>
      </c>
      <c r="I74" t="str">
        <f>Detaildaten!Z76</f>
        <v>(Bitte Wählen)</v>
      </c>
      <c r="J74" t="str">
        <f>IF(Detaildaten!AA76="","",Detaildaten!AA76)</f>
        <v/>
      </c>
      <c r="L74" t="str">
        <f t="shared" si="11"/>
        <v/>
      </c>
      <c r="M74" t="str">
        <f t="shared" si="12"/>
        <v/>
      </c>
      <c r="N74" t="str">
        <f t="shared" si="13"/>
        <v/>
      </c>
      <c r="O74" t="str">
        <f t="shared" si="14"/>
        <v/>
      </c>
      <c r="Q74">
        <f>COUNTIFS(Optionen!$T$3:$T$8,Leistungsübersicht!$D$9,Optionen!$U$3:$U$8,'Leistungsübersicht - WIP'!E74)</f>
        <v>0</v>
      </c>
      <c r="S74" t="str">
        <f t="shared" si="15"/>
        <v/>
      </c>
      <c r="T74" t="str">
        <f t="shared" si="16"/>
        <v/>
      </c>
      <c r="U74" t="str">
        <f t="shared" si="17"/>
        <v/>
      </c>
      <c r="V74" t="str">
        <f t="shared" si="18"/>
        <v/>
      </c>
      <c r="X74" t="str">
        <f t="shared" si="19"/>
        <v/>
      </c>
      <c r="Y74" t="str">
        <f t="array" ref="Y74">IFERROR(INDEX($T$6:$T$305,MATCH(1,COUNTIF($Y$5:Y73,$T$6:$T$305)+($T$6:$T373&lt;&gt;"")*1,0)),"")</f>
        <v/>
      </c>
      <c r="Z74" t="str">
        <f t="shared" si="20"/>
        <v/>
      </c>
      <c r="AA74" t="str">
        <f t="shared" si="21"/>
        <v/>
      </c>
      <c r="AC74" t="str">
        <f>IF(Y74="","",VLOOKUP(Y74,Detaildaten!$F$8:$W$308,18,0))</f>
        <v/>
      </c>
      <c r="AD74" t="str">
        <f>IF(Y74="","",Leistungsübersicht!$D$9)</f>
        <v/>
      </c>
      <c r="AE74" t="str">
        <f>IF(Y74="","",IF(AD74=Optionen!$N$6,Optionen!$N$6,IF(AD74=Optionen!$N$5,Leistungsübersicht!$D$10,IF(AD74=Optionen!$N$4,Leistungsübersicht!$D$10))))</f>
        <v/>
      </c>
      <c r="AF74" t="str">
        <f>IF(Y74="","",IF(AD74=Optionen!$N$4,Leistungsübersicht!$D$11))</f>
        <v/>
      </c>
      <c r="AG74" s="19" t="str">
        <f>_xlfn.IFNA(INDEX(Verteilungsschlüssel!$B$5:$V$35,MATCH('Leistungsübersicht - WIP'!AC74,Verteilungsschlüssel!$B$5:$B$35,0),MATCH('Leistungsübersicht - WIP'!AE74,Verteilungsschlüssel!$B$5:$V$5,0)),"")</f>
        <v/>
      </c>
    </row>
    <row r="75" spans="2:33" x14ac:dyDescent="0.3">
      <c r="B75">
        <v>70</v>
      </c>
      <c r="C75" t="str">
        <f>IF(Detaildaten!AD77="","",Detaildaten!AD77)</f>
        <v/>
      </c>
      <c r="D75" t="str">
        <f>IF(Detaildaten!AE77="","",Detaildaten!AE77)</f>
        <v>(Bitte Wählen)</v>
      </c>
      <c r="E75" t="str">
        <f>IF(Detaildaten!AC77="","",Detaildaten!AC77)</f>
        <v>(Bitte Wählen)</v>
      </c>
      <c r="G75" t="str">
        <f>CONCATENATE(Detaildaten!D77," [",Detaildaten!E77,"] ")</f>
        <v xml:space="preserve"> [] </v>
      </c>
      <c r="H75" t="str">
        <f>IF(Detaildaten!F77="","",Detaildaten!F77)</f>
        <v/>
      </c>
      <c r="I75" t="str">
        <f>Detaildaten!Z77</f>
        <v>(Bitte Wählen)</v>
      </c>
      <c r="J75" t="str">
        <f>IF(Detaildaten!AA77="","",Detaildaten!AA77)</f>
        <v/>
      </c>
      <c r="L75" t="str">
        <f t="shared" si="11"/>
        <v/>
      </c>
      <c r="M75" t="str">
        <f t="shared" si="12"/>
        <v/>
      </c>
      <c r="N75" t="str">
        <f t="shared" si="13"/>
        <v/>
      </c>
      <c r="O75" t="str">
        <f t="shared" si="14"/>
        <v/>
      </c>
      <c r="Q75">
        <f>COUNTIFS(Optionen!$T$3:$T$8,Leistungsübersicht!$D$9,Optionen!$U$3:$U$8,'Leistungsübersicht - WIP'!E75)</f>
        <v>0</v>
      </c>
      <c r="S75" t="str">
        <f t="shared" si="15"/>
        <v/>
      </c>
      <c r="T75" t="str">
        <f t="shared" si="16"/>
        <v/>
      </c>
      <c r="U75" t="str">
        <f t="shared" si="17"/>
        <v/>
      </c>
      <c r="V75" t="str">
        <f t="shared" si="18"/>
        <v/>
      </c>
      <c r="X75" t="str">
        <f t="shared" si="19"/>
        <v/>
      </c>
      <c r="Y75" t="str">
        <f t="array" ref="Y75">IFERROR(INDEX($T$6:$T$305,MATCH(1,COUNTIF($Y$5:Y74,$T$6:$T$305)+($T$6:$T374&lt;&gt;"")*1,0)),"")</f>
        <v/>
      </c>
      <c r="Z75" t="str">
        <f t="shared" si="20"/>
        <v/>
      </c>
      <c r="AA75" t="str">
        <f t="shared" si="21"/>
        <v/>
      </c>
      <c r="AC75" t="str">
        <f>IF(Y75="","",VLOOKUP(Y75,Detaildaten!$F$8:$W$308,18,0))</f>
        <v/>
      </c>
      <c r="AD75" t="str">
        <f>IF(Y75="","",Leistungsübersicht!$D$9)</f>
        <v/>
      </c>
      <c r="AE75" t="str">
        <f>IF(Y75="","",IF(AD75=Optionen!$N$6,Optionen!$N$6,IF(AD75=Optionen!$N$5,Leistungsübersicht!$D$10,IF(AD75=Optionen!$N$4,Leistungsübersicht!$D$10))))</f>
        <v/>
      </c>
      <c r="AF75" t="str">
        <f>IF(Y75="","",IF(AD75=Optionen!$N$4,Leistungsübersicht!$D$11))</f>
        <v/>
      </c>
      <c r="AG75" s="19" t="str">
        <f>_xlfn.IFNA(INDEX(Verteilungsschlüssel!$B$5:$V$35,MATCH('Leistungsübersicht - WIP'!AC75,Verteilungsschlüssel!$B$5:$B$35,0),MATCH('Leistungsübersicht - WIP'!AE75,Verteilungsschlüssel!$B$5:$V$5,0)),"")</f>
        <v/>
      </c>
    </row>
    <row r="76" spans="2:33" x14ac:dyDescent="0.3">
      <c r="B76">
        <v>71</v>
      </c>
      <c r="C76" t="str">
        <f>IF(Detaildaten!AD78="","",Detaildaten!AD78)</f>
        <v/>
      </c>
      <c r="D76" t="str">
        <f>IF(Detaildaten!AE78="","",Detaildaten!AE78)</f>
        <v>(Bitte Wählen)</v>
      </c>
      <c r="E76" t="str">
        <f>IF(Detaildaten!AC78="","",Detaildaten!AC78)</f>
        <v>(Bitte Wählen)</v>
      </c>
      <c r="G76" t="str">
        <f>CONCATENATE(Detaildaten!D78," [",Detaildaten!E78,"] ")</f>
        <v xml:space="preserve"> [] </v>
      </c>
      <c r="H76" t="str">
        <f>IF(Detaildaten!F78="","",Detaildaten!F78)</f>
        <v/>
      </c>
      <c r="I76" t="str">
        <f>Detaildaten!Z78</f>
        <v>(Bitte Wählen)</v>
      </c>
      <c r="J76" t="str">
        <f>IF(Detaildaten!AA78="","",Detaildaten!AA78)</f>
        <v/>
      </c>
      <c r="L76" t="str">
        <f t="shared" si="11"/>
        <v/>
      </c>
      <c r="M76" t="str">
        <f t="shared" si="12"/>
        <v/>
      </c>
      <c r="N76" t="str">
        <f t="shared" si="13"/>
        <v/>
      </c>
      <c r="O76" t="str">
        <f t="shared" si="14"/>
        <v/>
      </c>
      <c r="Q76">
        <f>COUNTIFS(Optionen!$T$3:$T$8,Leistungsübersicht!$D$9,Optionen!$U$3:$U$8,'Leistungsübersicht - WIP'!E76)</f>
        <v>0</v>
      </c>
      <c r="S76" t="str">
        <f t="shared" si="15"/>
        <v/>
      </c>
      <c r="T76" t="str">
        <f t="shared" si="16"/>
        <v/>
      </c>
      <c r="U76" t="str">
        <f t="shared" si="17"/>
        <v/>
      </c>
      <c r="V76" t="str">
        <f t="shared" si="18"/>
        <v/>
      </c>
      <c r="X76" t="str">
        <f t="shared" si="19"/>
        <v/>
      </c>
      <c r="Y76" t="str">
        <f t="array" ref="Y76">IFERROR(INDEX($T$6:$T$305,MATCH(1,COUNTIF($Y$5:Y75,$T$6:$T$305)+($T$6:$T375&lt;&gt;"")*1,0)),"")</f>
        <v/>
      </c>
      <c r="Z76" t="str">
        <f t="shared" si="20"/>
        <v/>
      </c>
      <c r="AA76" t="str">
        <f t="shared" si="21"/>
        <v/>
      </c>
      <c r="AC76" t="str">
        <f>IF(Y76="","",VLOOKUP(Y76,Detaildaten!$F$8:$W$308,18,0))</f>
        <v/>
      </c>
      <c r="AD76" t="str">
        <f>IF(Y76="","",Leistungsübersicht!$D$9)</f>
        <v/>
      </c>
      <c r="AE76" t="str">
        <f>IF(Y76="","",IF(AD76=Optionen!$N$6,Optionen!$N$6,IF(AD76=Optionen!$N$5,Leistungsübersicht!$D$10,IF(AD76=Optionen!$N$4,Leistungsübersicht!$D$10))))</f>
        <v/>
      </c>
      <c r="AF76" t="str">
        <f>IF(Y76="","",IF(AD76=Optionen!$N$4,Leistungsübersicht!$D$11))</f>
        <v/>
      </c>
      <c r="AG76" s="19" t="str">
        <f>_xlfn.IFNA(INDEX(Verteilungsschlüssel!$B$5:$V$35,MATCH('Leistungsübersicht - WIP'!AC76,Verteilungsschlüssel!$B$5:$B$35,0),MATCH('Leistungsübersicht - WIP'!AE76,Verteilungsschlüssel!$B$5:$V$5,0)),"")</f>
        <v/>
      </c>
    </row>
    <row r="77" spans="2:33" x14ac:dyDescent="0.3">
      <c r="B77">
        <v>72</v>
      </c>
      <c r="C77" t="str">
        <f>IF(Detaildaten!AD79="","",Detaildaten!AD79)</f>
        <v/>
      </c>
      <c r="D77" t="str">
        <f>IF(Detaildaten!AE79="","",Detaildaten!AE79)</f>
        <v>(Bitte Wählen)</v>
      </c>
      <c r="E77" t="str">
        <f>IF(Detaildaten!AC79="","",Detaildaten!AC79)</f>
        <v>(Bitte Wählen)</v>
      </c>
      <c r="G77" t="str">
        <f>CONCATENATE(Detaildaten!D79," [",Detaildaten!E79,"] ")</f>
        <v xml:space="preserve"> [] </v>
      </c>
      <c r="H77" t="str">
        <f>IF(Detaildaten!F79="","",Detaildaten!F79)</f>
        <v/>
      </c>
      <c r="I77" t="str">
        <f>Detaildaten!Z79</f>
        <v>(Bitte Wählen)</v>
      </c>
      <c r="J77" t="str">
        <f>IF(Detaildaten!AA79="","",Detaildaten!AA79)</f>
        <v/>
      </c>
      <c r="L77" t="str">
        <f t="shared" si="11"/>
        <v/>
      </c>
      <c r="M77" t="str">
        <f t="shared" si="12"/>
        <v/>
      </c>
      <c r="N77" t="str">
        <f t="shared" si="13"/>
        <v/>
      </c>
      <c r="O77" t="str">
        <f t="shared" si="14"/>
        <v/>
      </c>
      <c r="Q77">
        <f>COUNTIFS(Optionen!$T$3:$T$8,Leistungsübersicht!$D$9,Optionen!$U$3:$U$8,'Leistungsübersicht - WIP'!E77)</f>
        <v>0</v>
      </c>
      <c r="S77" t="str">
        <f t="shared" si="15"/>
        <v/>
      </c>
      <c r="T77" t="str">
        <f t="shared" si="16"/>
        <v/>
      </c>
      <c r="U77" t="str">
        <f t="shared" si="17"/>
        <v/>
      </c>
      <c r="V77" t="str">
        <f t="shared" si="18"/>
        <v/>
      </c>
      <c r="X77" t="str">
        <f t="shared" si="19"/>
        <v/>
      </c>
      <c r="Y77" t="str">
        <f t="array" ref="Y77">IFERROR(INDEX($T$6:$T$305,MATCH(1,COUNTIF($Y$5:Y76,$T$6:$T$305)+($T$6:$T376&lt;&gt;"")*1,0)),"")</f>
        <v/>
      </c>
      <c r="Z77" t="str">
        <f t="shared" si="20"/>
        <v/>
      </c>
      <c r="AA77" t="str">
        <f t="shared" si="21"/>
        <v/>
      </c>
      <c r="AC77" t="str">
        <f>IF(Y77="","",VLOOKUP(Y77,Detaildaten!$F$8:$W$308,18,0))</f>
        <v/>
      </c>
      <c r="AD77" t="str">
        <f>IF(Y77="","",Leistungsübersicht!$D$9)</f>
        <v/>
      </c>
      <c r="AE77" t="str">
        <f>IF(Y77="","",IF(AD77=Optionen!$N$6,Optionen!$N$6,IF(AD77=Optionen!$N$5,Leistungsübersicht!$D$10,IF(AD77=Optionen!$N$4,Leistungsübersicht!$D$10))))</f>
        <v/>
      </c>
      <c r="AF77" t="str">
        <f>IF(Y77="","",IF(AD77=Optionen!$N$4,Leistungsübersicht!$D$11))</f>
        <v/>
      </c>
      <c r="AG77" s="19" t="str">
        <f>_xlfn.IFNA(INDEX(Verteilungsschlüssel!$B$5:$V$35,MATCH('Leistungsübersicht - WIP'!AC77,Verteilungsschlüssel!$B$5:$B$35,0),MATCH('Leistungsübersicht - WIP'!AE77,Verteilungsschlüssel!$B$5:$V$5,0)),"")</f>
        <v/>
      </c>
    </row>
    <row r="78" spans="2:33" x14ac:dyDescent="0.3">
      <c r="B78">
        <v>73</v>
      </c>
      <c r="C78" t="str">
        <f>IF(Detaildaten!AD80="","",Detaildaten!AD80)</f>
        <v/>
      </c>
      <c r="D78" t="str">
        <f>IF(Detaildaten!AE80="","",Detaildaten!AE80)</f>
        <v>(Bitte Wählen)</v>
      </c>
      <c r="E78" t="str">
        <f>IF(Detaildaten!AC80="","",Detaildaten!AC80)</f>
        <v>(Bitte Wählen)</v>
      </c>
      <c r="G78" t="str">
        <f>CONCATENATE(Detaildaten!D80," [",Detaildaten!E80,"] ")</f>
        <v xml:space="preserve"> [] </v>
      </c>
      <c r="H78" t="str">
        <f>IF(Detaildaten!F80="","",Detaildaten!F80)</f>
        <v/>
      </c>
      <c r="I78" t="str">
        <f>Detaildaten!Z80</f>
        <v>(Bitte Wählen)</v>
      </c>
      <c r="J78" t="str">
        <f>IF(Detaildaten!AA80="","",Detaildaten!AA80)</f>
        <v/>
      </c>
      <c r="L78" t="str">
        <f t="shared" si="11"/>
        <v/>
      </c>
      <c r="M78" t="str">
        <f t="shared" si="12"/>
        <v/>
      </c>
      <c r="N78" t="str">
        <f t="shared" si="13"/>
        <v/>
      </c>
      <c r="O78" t="str">
        <f t="shared" si="14"/>
        <v/>
      </c>
      <c r="Q78">
        <f>COUNTIFS(Optionen!$T$3:$T$8,Leistungsübersicht!$D$9,Optionen!$U$3:$U$8,'Leistungsübersicht - WIP'!E78)</f>
        <v>0</v>
      </c>
      <c r="S78" t="str">
        <f t="shared" si="15"/>
        <v/>
      </c>
      <c r="T78" t="str">
        <f t="shared" si="16"/>
        <v/>
      </c>
      <c r="U78" t="str">
        <f t="shared" si="17"/>
        <v/>
      </c>
      <c r="V78" t="str">
        <f t="shared" si="18"/>
        <v/>
      </c>
      <c r="X78" t="str">
        <f t="shared" si="19"/>
        <v/>
      </c>
      <c r="Y78" t="str">
        <f t="array" ref="Y78">IFERROR(INDEX($T$6:$T$305,MATCH(1,COUNTIF($Y$5:Y77,$T$6:$T$305)+($T$6:$T377&lt;&gt;"")*1,0)),"")</f>
        <v/>
      </c>
      <c r="Z78" t="str">
        <f t="shared" si="20"/>
        <v/>
      </c>
      <c r="AA78" t="str">
        <f t="shared" si="21"/>
        <v/>
      </c>
      <c r="AC78" t="str">
        <f>IF(Y78="","",VLOOKUP(Y78,Detaildaten!$F$8:$W$308,18,0))</f>
        <v/>
      </c>
      <c r="AD78" t="str">
        <f>IF(Y78="","",Leistungsübersicht!$D$9)</f>
        <v/>
      </c>
      <c r="AE78" t="str">
        <f>IF(Y78="","",IF(AD78=Optionen!$N$6,Optionen!$N$6,IF(AD78=Optionen!$N$5,Leistungsübersicht!$D$10,IF(AD78=Optionen!$N$4,Leistungsübersicht!$D$10))))</f>
        <v/>
      </c>
      <c r="AF78" t="str">
        <f>IF(Y78="","",IF(AD78=Optionen!$N$4,Leistungsübersicht!$D$11))</f>
        <v/>
      </c>
      <c r="AG78" s="19" t="str">
        <f>_xlfn.IFNA(INDEX(Verteilungsschlüssel!$B$5:$V$35,MATCH('Leistungsübersicht - WIP'!AC78,Verteilungsschlüssel!$B$5:$B$35,0),MATCH('Leistungsübersicht - WIP'!AE78,Verteilungsschlüssel!$B$5:$V$5,0)),"")</f>
        <v/>
      </c>
    </row>
    <row r="79" spans="2:33" x14ac:dyDescent="0.3">
      <c r="B79">
        <v>74</v>
      </c>
      <c r="C79" t="str">
        <f>IF(Detaildaten!AD81="","",Detaildaten!AD81)</f>
        <v/>
      </c>
      <c r="D79" t="str">
        <f>IF(Detaildaten!AE81="","",Detaildaten!AE81)</f>
        <v>(Bitte Wählen)</v>
      </c>
      <c r="E79" t="str">
        <f>IF(Detaildaten!AC81="","",Detaildaten!AC81)</f>
        <v>(Bitte Wählen)</v>
      </c>
      <c r="G79" t="str">
        <f>CONCATENATE(Detaildaten!D81," [",Detaildaten!E81,"] ")</f>
        <v xml:space="preserve"> [] </v>
      </c>
      <c r="H79" t="str">
        <f>IF(Detaildaten!F81="","",Detaildaten!F81)</f>
        <v/>
      </c>
      <c r="I79" t="str">
        <f>Detaildaten!Z81</f>
        <v>(Bitte Wählen)</v>
      </c>
      <c r="J79" t="str">
        <f>IF(Detaildaten!AA81="","",Detaildaten!AA81)</f>
        <v/>
      </c>
      <c r="L79" t="str">
        <f t="shared" si="11"/>
        <v/>
      </c>
      <c r="M79" t="str">
        <f t="shared" si="12"/>
        <v/>
      </c>
      <c r="N79" t="str">
        <f t="shared" si="13"/>
        <v/>
      </c>
      <c r="O79" t="str">
        <f t="shared" si="14"/>
        <v/>
      </c>
      <c r="Q79">
        <f>COUNTIFS(Optionen!$T$3:$T$8,Leistungsübersicht!$D$9,Optionen!$U$3:$U$8,'Leistungsübersicht - WIP'!E79)</f>
        <v>0</v>
      </c>
      <c r="S79" t="str">
        <f t="shared" si="15"/>
        <v/>
      </c>
      <c r="T79" t="str">
        <f t="shared" si="16"/>
        <v/>
      </c>
      <c r="U79" t="str">
        <f t="shared" si="17"/>
        <v/>
      </c>
      <c r="V79" t="str">
        <f t="shared" si="18"/>
        <v/>
      </c>
      <c r="X79" t="str">
        <f t="shared" si="19"/>
        <v/>
      </c>
      <c r="Y79" t="str">
        <f t="array" ref="Y79">IFERROR(INDEX($T$6:$T$305,MATCH(1,COUNTIF($Y$5:Y78,$T$6:$T$305)+($T$6:$T378&lt;&gt;"")*1,0)),"")</f>
        <v/>
      </c>
      <c r="Z79" t="str">
        <f t="shared" si="20"/>
        <v/>
      </c>
      <c r="AA79" t="str">
        <f t="shared" si="21"/>
        <v/>
      </c>
      <c r="AC79" t="str">
        <f>IF(Y79="","",VLOOKUP(Y79,Detaildaten!$F$8:$W$308,18,0))</f>
        <v/>
      </c>
      <c r="AD79" t="str">
        <f>IF(Y79="","",Leistungsübersicht!$D$9)</f>
        <v/>
      </c>
      <c r="AE79" t="str">
        <f>IF(Y79="","",IF(AD79=Optionen!$N$6,Optionen!$N$6,IF(AD79=Optionen!$N$5,Leistungsübersicht!$D$10,IF(AD79=Optionen!$N$4,Leistungsübersicht!$D$10))))</f>
        <v/>
      </c>
      <c r="AF79" t="str">
        <f>IF(Y79="","",IF(AD79=Optionen!$N$4,Leistungsübersicht!$D$11))</f>
        <v/>
      </c>
      <c r="AG79" s="19" t="str">
        <f>_xlfn.IFNA(INDEX(Verteilungsschlüssel!$B$5:$V$35,MATCH('Leistungsübersicht - WIP'!AC79,Verteilungsschlüssel!$B$5:$B$35,0),MATCH('Leistungsübersicht - WIP'!AE79,Verteilungsschlüssel!$B$5:$V$5,0)),"")</f>
        <v/>
      </c>
    </row>
    <row r="80" spans="2:33" x14ac:dyDescent="0.3">
      <c r="B80">
        <v>75</v>
      </c>
      <c r="C80" t="str">
        <f>IF(Detaildaten!AD82="","",Detaildaten!AD82)</f>
        <v/>
      </c>
      <c r="D80" t="str">
        <f>IF(Detaildaten!AE82="","",Detaildaten!AE82)</f>
        <v>(Bitte Wählen)</v>
      </c>
      <c r="E80" t="str">
        <f>IF(Detaildaten!AC82="","",Detaildaten!AC82)</f>
        <v>(Bitte Wählen)</v>
      </c>
      <c r="G80" t="str">
        <f>CONCATENATE(Detaildaten!D82," [",Detaildaten!E82,"] ")</f>
        <v xml:space="preserve"> [] </v>
      </c>
      <c r="H80" t="str">
        <f>IF(Detaildaten!F82="","",Detaildaten!F82)</f>
        <v/>
      </c>
      <c r="I80" t="str">
        <f>Detaildaten!Z82</f>
        <v>(Bitte Wählen)</v>
      </c>
      <c r="J80" t="str">
        <f>IF(Detaildaten!AA82="","",Detaildaten!AA82)</f>
        <v/>
      </c>
      <c r="L80" t="str">
        <f t="shared" si="11"/>
        <v/>
      </c>
      <c r="M80" t="str">
        <f t="shared" si="12"/>
        <v/>
      </c>
      <c r="N80" t="str">
        <f t="shared" si="13"/>
        <v/>
      </c>
      <c r="O80" t="str">
        <f t="shared" si="14"/>
        <v/>
      </c>
      <c r="Q80">
        <f>COUNTIFS(Optionen!$T$3:$T$8,Leistungsübersicht!$D$9,Optionen!$U$3:$U$8,'Leistungsübersicht - WIP'!E80)</f>
        <v>0</v>
      </c>
      <c r="S80" t="str">
        <f t="shared" si="15"/>
        <v/>
      </c>
      <c r="T80" t="str">
        <f t="shared" si="16"/>
        <v/>
      </c>
      <c r="U80" t="str">
        <f t="shared" si="17"/>
        <v/>
      </c>
      <c r="V80" t="str">
        <f t="shared" si="18"/>
        <v/>
      </c>
      <c r="X80" t="str">
        <f t="shared" si="19"/>
        <v/>
      </c>
      <c r="Y80" t="str">
        <f t="array" ref="Y80">IFERROR(INDEX($T$6:$T$305,MATCH(1,COUNTIF($Y$5:Y79,$T$6:$T$305)+($T$6:$T379&lt;&gt;"")*1,0)),"")</f>
        <v/>
      </c>
      <c r="Z80" t="str">
        <f t="shared" si="20"/>
        <v/>
      </c>
      <c r="AA80" t="str">
        <f t="shared" si="21"/>
        <v/>
      </c>
      <c r="AC80" t="str">
        <f>IF(Y80="","",VLOOKUP(Y80,Detaildaten!$F$8:$W$308,18,0))</f>
        <v/>
      </c>
      <c r="AD80" t="str">
        <f>IF(Y80="","",Leistungsübersicht!$D$9)</f>
        <v/>
      </c>
      <c r="AE80" t="str">
        <f>IF(Y80="","",IF(AD80=Optionen!$N$6,Optionen!$N$6,IF(AD80=Optionen!$N$5,Leistungsübersicht!$D$10,IF(AD80=Optionen!$N$4,Leistungsübersicht!$D$10))))</f>
        <v/>
      </c>
      <c r="AF80" t="str">
        <f>IF(Y80="","",IF(AD80=Optionen!$N$4,Leistungsübersicht!$D$11))</f>
        <v/>
      </c>
      <c r="AG80" s="19" t="str">
        <f>_xlfn.IFNA(INDEX(Verteilungsschlüssel!$B$5:$V$35,MATCH('Leistungsübersicht - WIP'!AC80,Verteilungsschlüssel!$B$5:$B$35,0),MATCH('Leistungsübersicht - WIP'!AE80,Verteilungsschlüssel!$B$5:$V$5,0)),"")</f>
        <v/>
      </c>
    </row>
    <row r="81" spans="2:33" x14ac:dyDescent="0.3">
      <c r="B81">
        <v>76</v>
      </c>
      <c r="C81" t="str">
        <f>IF(Detaildaten!AD83="","",Detaildaten!AD83)</f>
        <v/>
      </c>
      <c r="D81" t="str">
        <f>IF(Detaildaten!AE83="","",Detaildaten!AE83)</f>
        <v>(Bitte Wählen)</v>
      </c>
      <c r="E81" t="str">
        <f>IF(Detaildaten!AC83="","",Detaildaten!AC83)</f>
        <v>(Bitte Wählen)</v>
      </c>
      <c r="G81" t="str">
        <f>CONCATENATE(Detaildaten!D83," [",Detaildaten!E83,"] ")</f>
        <v xml:space="preserve"> [] </v>
      </c>
      <c r="H81" t="str">
        <f>IF(Detaildaten!F83="","",Detaildaten!F83)</f>
        <v/>
      </c>
      <c r="I81" t="str">
        <f>Detaildaten!Z83</f>
        <v>(Bitte Wählen)</v>
      </c>
      <c r="J81" t="str">
        <f>IF(Detaildaten!AA83="","",Detaildaten!AA83)</f>
        <v/>
      </c>
      <c r="L81" t="str">
        <f t="shared" si="11"/>
        <v/>
      </c>
      <c r="M81" t="str">
        <f t="shared" si="12"/>
        <v/>
      </c>
      <c r="N81" t="str">
        <f t="shared" si="13"/>
        <v/>
      </c>
      <c r="O81" t="str">
        <f t="shared" si="14"/>
        <v/>
      </c>
      <c r="Q81">
        <f>COUNTIFS(Optionen!$T$3:$T$8,Leistungsübersicht!$D$9,Optionen!$U$3:$U$8,'Leistungsübersicht - WIP'!E81)</f>
        <v>0</v>
      </c>
      <c r="S81" t="str">
        <f t="shared" si="15"/>
        <v/>
      </c>
      <c r="T81" t="str">
        <f t="shared" si="16"/>
        <v/>
      </c>
      <c r="U81" t="str">
        <f t="shared" si="17"/>
        <v/>
      </c>
      <c r="V81" t="str">
        <f t="shared" si="18"/>
        <v/>
      </c>
      <c r="X81" t="str">
        <f t="shared" si="19"/>
        <v/>
      </c>
      <c r="Y81" t="str">
        <f t="array" ref="Y81">IFERROR(INDEX($T$6:$T$305,MATCH(1,COUNTIF($Y$5:Y80,$T$6:$T$305)+($T$6:$T380&lt;&gt;"")*1,0)),"")</f>
        <v/>
      </c>
      <c r="Z81" t="str">
        <f t="shared" si="20"/>
        <v/>
      </c>
      <c r="AA81" t="str">
        <f t="shared" si="21"/>
        <v/>
      </c>
      <c r="AC81" t="str">
        <f>IF(Y81="","",VLOOKUP(Y81,Detaildaten!$F$8:$W$308,18,0))</f>
        <v/>
      </c>
      <c r="AD81" t="str">
        <f>IF(Y81="","",Leistungsübersicht!$D$9)</f>
        <v/>
      </c>
      <c r="AE81" t="str">
        <f>IF(Y81="","",IF(AD81=Optionen!$N$6,Optionen!$N$6,IF(AD81=Optionen!$N$5,Leistungsübersicht!$D$10,IF(AD81=Optionen!$N$4,Leistungsübersicht!$D$10))))</f>
        <v/>
      </c>
      <c r="AF81" t="str">
        <f>IF(Y81="","",IF(AD81=Optionen!$N$4,Leistungsübersicht!$D$11))</f>
        <v/>
      </c>
      <c r="AG81" s="19" t="str">
        <f>_xlfn.IFNA(INDEX(Verteilungsschlüssel!$B$5:$V$35,MATCH('Leistungsübersicht - WIP'!AC81,Verteilungsschlüssel!$B$5:$B$35,0),MATCH('Leistungsübersicht - WIP'!AE81,Verteilungsschlüssel!$B$5:$V$5,0)),"")</f>
        <v/>
      </c>
    </row>
    <row r="82" spans="2:33" x14ac:dyDescent="0.3">
      <c r="B82">
        <v>77</v>
      </c>
      <c r="C82" t="str">
        <f>IF(Detaildaten!AD84="","",Detaildaten!AD84)</f>
        <v/>
      </c>
      <c r="D82" t="str">
        <f>IF(Detaildaten!AE84="","",Detaildaten!AE84)</f>
        <v>(Bitte Wählen)</v>
      </c>
      <c r="E82" t="str">
        <f>IF(Detaildaten!AC84="","",Detaildaten!AC84)</f>
        <v>(Bitte Wählen)</v>
      </c>
      <c r="G82" t="str">
        <f>CONCATENATE(Detaildaten!D84," [",Detaildaten!E84,"] ")</f>
        <v xml:space="preserve"> [] </v>
      </c>
      <c r="H82" t="str">
        <f>IF(Detaildaten!F84="","",Detaildaten!F84)</f>
        <v/>
      </c>
      <c r="I82" t="str">
        <f>Detaildaten!Z84</f>
        <v>(Bitte Wählen)</v>
      </c>
      <c r="J82" t="str">
        <f>IF(Detaildaten!AA84="","",Detaildaten!AA84)</f>
        <v/>
      </c>
      <c r="L82" t="str">
        <f t="shared" si="11"/>
        <v/>
      </c>
      <c r="M82" t="str">
        <f t="shared" si="12"/>
        <v/>
      </c>
      <c r="N82" t="str">
        <f t="shared" si="13"/>
        <v/>
      </c>
      <c r="O82" t="str">
        <f t="shared" si="14"/>
        <v/>
      </c>
      <c r="Q82">
        <f>COUNTIFS(Optionen!$T$3:$T$8,Leistungsübersicht!$D$9,Optionen!$U$3:$U$8,'Leistungsübersicht - WIP'!E82)</f>
        <v>0</v>
      </c>
      <c r="S82" t="str">
        <f t="shared" si="15"/>
        <v/>
      </c>
      <c r="T82" t="str">
        <f t="shared" si="16"/>
        <v/>
      </c>
      <c r="U82" t="str">
        <f t="shared" si="17"/>
        <v/>
      </c>
      <c r="V82" t="str">
        <f t="shared" si="18"/>
        <v/>
      </c>
      <c r="X82" t="str">
        <f t="shared" si="19"/>
        <v/>
      </c>
      <c r="Y82" t="str">
        <f t="array" ref="Y82">IFERROR(INDEX($T$6:$T$305,MATCH(1,COUNTIF($Y$5:Y81,$T$6:$T$305)+($T$6:$T381&lt;&gt;"")*1,0)),"")</f>
        <v/>
      </c>
      <c r="Z82" t="str">
        <f t="shared" si="20"/>
        <v/>
      </c>
      <c r="AA82" t="str">
        <f t="shared" si="21"/>
        <v/>
      </c>
      <c r="AC82" t="str">
        <f>IF(Y82="","",VLOOKUP(Y82,Detaildaten!$F$8:$W$308,18,0))</f>
        <v/>
      </c>
      <c r="AD82" t="str">
        <f>IF(Y82="","",Leistungsübersicht!$D$9)</f>
        <v/>
      </c>
      <c r="AE82" t="str">
        <f>IF(Y82="","",IF(AD82=Optionen!$N$6,Optionen!$N$6,IF(AD82=Optionen!$N$5,Leistungsübersicht!$D$10,IF(AD82=Optionen!$N$4,Leistungsübersicht!$D$10))))</f>
        <v/>
      </c>
      <c r="AF82" t="str">
        <f>IF(Y82="","",IF(AD82=Optionen!$N$4,Leistungsübersicht!$D$11))</f>
        <v/>
      </c>
      <c r="AG82" s="19" t="str">
        <f>_xlfn.IFNA(INDEX(Verteilungsschlüssel!$B$5:$V$35,MATCH('Leistungsübersicht - WIP'!AC82,Verteilungsschlüssel!$B$5:$B$35,0),MATCH('Leistungsübersicht - WIP'!AE82,Verteilungsschlüssel!$B$5:$V$5,0)),"")</f>
        <v/>
      </c>
    </row>
    <row r="83" spans="2:33" x14ac:dyDescent="0.3">
      <c r="B83">
        <v>78</v>
      </c>
      <c r="C83" t="str">
        <f>IF(Detaildaten!AD85="","",Detaildaten!AD85)</f>
        <v/>
      </c>
      <c r="D83" t="str">
        <f>IF(Detaildaten!AE85="","",Detaildaten!AE85)</f>
        <v>(Bitte Wählen)</v>
      </c>
      <c r="E83" t="str">
        <f>IF(Detaildaten!AC85="","",Detaildaten!AC85)</f>
        <v>(Bitte Wählen)</v>
      </c>
      <c r="G83" t="str">
        <f>CONCATENATE(Detaildaten!D85," [",Detaildaten!E85,"] ")</f>
        <v xml:space="preserve"> [] </v>
      </c>
      <c r="H83" t="str">
        <f>IF(Detaildaten!F85="","",Detaildaten!F85)</f>
        <v/>
      </c>
      <c r="I83" t="str">
        <f>Detaildaten!Z85</f>
        <v>(Bitte Wählen)</v>
      </c>
      <c r="J83" t="str">
        <f>IF(Detaildaten!AA85="","",Detaildaten!AA85)</f>
        <v/>
      </c>
      <c r="L83" t="str">
        <f t="shared" si="11"/>
        <v/>
      </c>
      <c r="M83" t="str">
        <f t="shared" si="12"/>
        <v/>
      </c>
      <c r="N83" t="str">
        <f t="shared" si="13"/>
        <v/>
      </c>
      <c r="O83" t="str">
        <f t="shared" si="14"/>
        <v/>
      </c>
      <c r="Q83">
        <f>COUNTIFS(Optionen!$T$3:$T$8,Leistungsübersicht!$D$9,Optionen!$U$3:$U$8,'Leistungsübersicht - WIP'!E83)</f>
        <v>0</v>
      </c>
      <c r="S83" t="str">
        <f t="shared" si="15"/>
        <v/>
      </c>
      <c r="T83" t="str">
        <f t="shared" si="16"/>
        <v/>
      </c>
      <c r="U83" t="str">
        <f t="shared" si="17"/>
        <v/>
      </c>
      <c r="V83" t="str">
        <f t="shared" si="18"/>
        <v/>
      </c>
      <c r="X83" t="str">
        <f t="shared" si="19"/>
        <v/>
      </c>
      <c r="Y83" t="str">
        <f t="array" ref="Y83">IFERROR(INDEX($T$6:$T$305,MATCH(1,COUNTIF($Y$5:Y82,$T$6:$T$305)+($T$6:$T382&lt;&gt;"")*1,0)),"")</f>
        <v/>
      </c>
      <c r="Z83" t="str">
        <f t="shared" si="20"/>
        <v/>
      </c>
      <c r="AA83" t="str">
        <f t="shared" si="21"/>
        <v/>
      </c>
      <c r="AC83" t="str">
        <f>IF(Y83="","",VLOOKUP(Y83,Detaildaten!$F$8:$W$308,18,0))</f>
        <v/>
      </c>
      <c r="AD83" t="str">
        <f>IF(Y83="","",Leistungsübersicht!$D$9)</f>
        <v/>
      </c>
      <c r="AE83" t="str">
        <f>IF(Y83="","",IF(AD83=Optionen!$N$6,Optionen!$N$6,IF(AD83=Optionen!$N$5,Leistungsübersicht!$D$10,IF(AD83=Optionen!$N$4,Leistungsübersicht!$D$10))))</f>
        <v/>
      </c>
      <c r="AF83" t="str">
        <f>IF(Y83="","",IF(AD83=Optionen!$N$4,Leistungsübersicht!$D$11))</f>
        <v/>
      </c>
      <c r="AG83" s="19" t="str">
        <f>_xlfn.IFNA(INDEX(Verteilungsschlüssel!$B$5:$V$35,MATCH('Leistungsübersicht - WIP'!AC83,Verteilungsschlüssel!$B$5:$B$35,0),MATCH('Leistungsübersicht - WIP'!AE83,Verteilungsschlüssel!$B$5:$V$5,0)),"")</f>
        <v/>
      </c>
    </row>
    <row r="84" spans="2:33" x14ac:dyDescent="0.3">
      <c r="B84">
        <v>79</v>
      </c>
      <c r="C84" t="str">
        <f>IF(Detaildaten!AD86="","",Detaildaten!AD86)</f>
        <v/>
      </c>
      <c r="D84" t="str">
        <f>IF(Detaildaten!AE86="","",Detaildaten!AE86)</f>
        <v>(Bitte Wählen)</v>
      </c>
      <c r="E84" t="str">
        <f>IF(Detaildaten!AC86="","",Detaildaten!AC86)</f>
        <v>(Bitte Wählen)</v>
      </c>
      <c r="G84" t="str">
        <f>CONCATENATE(Detaildaten!D86," [",Detaildaten!E86,"] ")</f>
        <v xml:space="preserve"> [] </v>
      </c>
      <c r="H84" t="str">
        <f>IF(Detaildaten!F86="","",Detaildaten!F86)</f>
        <v/>
      </c>
      <c r="I84" t="str">
        <f>Detaildaten!Z86</f>
        <v>(Bitte Wählen)</v>
      </c>
      <c r="J84" t="str">
        <f>IF(Detaildaten!AA86="","",Detaildaten!AA86)</f>
        <v/>
      </c>
      <c r="L84" t="str">
        <f t="shared" si="11"/>
        <v/>
      </c>
      <c r="M84" t="str">
        <f t="shared" si="12"/>
        <v/>
      </c>
      <c r="N84" t="str">
        <f t="shared" si="13"/>
        <v/>
      </c>
      <c r="O84" t="str">
        <f t="shared" si="14"/>
        <v/>
      </c>
      <c r="Q84">
        <f>COUNTIFS(Optionen!$T$3:$T$8,Leistungsübersicht!$D$9,Optionen!$U$3:$U$8,'Leistungsübersicht - WIP'!E84)</f>
        <v>0</v>
      </c>
      <c r="S84" t="str">
        <f t="shared" si="15"/>
        <v/>
      </c>
      <c r="T84" t="str">
        <f t="shared" si="16"/>
        <v/>
      </c>
      <c r="U84" t="str">
        <f t="shared" si="17"/>
        <v/>
      </c>
      <c r="V84" t="str">
        <f t="shared" si="18"/>
        <v/>
      </c>
      <c r="X84" t="str">
        <f t="shared" si="19"/>
        <v/>
      </c>
      <c r="Y84" t="str">
        <f t="array" ref="Y84">IFERROR(INDEX($T$6:$T$305,MATCH(1,COUNTIF($Y$5:Y83,$T$6:$T$305)+($T$6:$T383&lt;&gt;"")*1,0)),"")</f>
        <v/>
      </c>
      <c r="Z84" t="str">
        <f t="shared" si="20"/>
        <v/>
      </c>
      <c r="AA84" t="str">
        <f t="shared" si="21"/>
        <v/>
      </c>
      <c r="AC84" t="str">
        <f>IF(Y84="","",VLOOKUP(Y84,Detaildaten!$F$8:$W$308,18,0))</f>
        <v/>
      </c>
      <c r="AD84" t="str">
        <f>IF(Y84="","",Leistungsübersicht!$D$9)</f>
        <v/>
      </c>
      <c r="AE84" t="str">
        <f>IF(Y84="","",IF(AD84=Optionen!$N$6,Optionen!$N$6,IF(AD84=Optionen!$N$5,Leistungsübersicht!$D$10,IF(AD84=Optionen!$N$4,Leistungsübersicht!$D$10))))</f>
        <v/>
      </c>
      <c r="AF84" t="str">
        <f>IF(Y84="","",IF(AD84=Optionen!$N$4,Leistungsübersicht!$D$11))</f>
        <v/>
      </c>
      <c r="AG84" s="19" t="str">
        <f>_xlfn.IFNA(INDEX(Verteilungsschlüssel!$B$5:$V$35,MATCH('Leistungsübersicht - WIP'!AC84,Verteilungsschlüssel!$B$5:$B$35,0),MATCH('Leistungsübersicht - WIP'!AE84,Verteilungsschlüssel!$B$5:$V$5,0)),"")</f>
        <v/>
      </c>
    </row>
    <row r="85" spans="2:33" x14ac:dyDescent="0.3">
      <c r="B85">
        <v>80</v>
      </c>
      <c r="C85" t="str">
        <f>IF(Detaildaten!AD87="","",Detaildaten!AD87)</f>
        <v/>
      </c>
      <c r="D85" t="str">
        <f>IF(Detaildaten!AE87="","",Detaildaten!AE87)</f>
        <v>(Bitte Wählen)</v>
      </c>
      <c r="E85" t="str">
        <f>IF(Detaildaten!AC87="","",Detaildaten!AC87)</f>
        <v>(Bitte Wählen)</v>
      </c>
      <c r="G85" t="str">
        <f>CONCATENATE(Detaildaten!D87," [",Detaildaten!E87,"] ")</f>
        <v xml:space="preserve"> [] </v>
      </c>
      <c r="H85" t="str">
        <f>IF(Detaildaten!F87="","",Detaildaten!F87)</f>
        <v/>
      </c>
      <c r="I85" t="str">
        <f>Detaildaten!Z87</f>
        <v>(Bitte Wählen)</v>
      </c>
      <c r="J85" t="str">
        <f>IF(Detaildaten!AA87="","",Detaildaten!AA87)</f>
        <v/>
      </c>
      <c r="L85" t="str">
        <f t="shared" si="11"/>
        <v/>
      </c>
      <c r="M85" t="str">
        <f t="shared" si="12"/>
        <v/>
      </c>
      <c r="N85" t="str">
        <f t="shared" si="13"/>
        <v/>
      </c>
      <c r="O85" t="str">
        <f t="shared" si="14"/>
        <v/>
      </c>
      <c r="Q85">
        <f>COUNTIFS(Optionen!$T$3:$T$8,Leistungsübersicht!$D$9,Optionen!$U$3:$U$8,'Leistungsübersicht - WIP'!E85)</f>
        <v>0</v>
      </c>
      <c r="S85" t="str">
        <f t="shared" si="15"/>
        <v/>
      </c>
      <c r="T85" t="str">
        <f t="shared" si="16"/>
        <v/>
      </c>
      <c r="U85" t="str">
        <f t="shared" si="17"/>
        <v/>
      </c>
      <c r="V85" t="str">
        <f t="shared" si="18"/>
        <v/>
      </c>
      <c r="X85" t="str">
        <f t="shared" si="19"/>
        <v/>
      </c>
      <c r="Y85" t="str">
        <f t="array" ref="Y85">IFERROR(INDEX($T$6:$T$305,MATCH(1,COUNTIF($Y$5:Y84,$T$6:$T$305)+($T$6:$T384&lt;&gt;"")*1,0)),"")</f>
        <v/>
      </c>
      <c r="Z85" t="str">
        <f t="shared" si="20"/>
        <v/>
      </c>
      <c r="AA85" t="str">
        <f t="shared" si="21"/>
        <v/>
      </c>
      <c r="AC85" t="str">
        <f>IF(Y85="","",VLOOKUP(Y85,Detaildaten!$F$8:$W$308,18,0))</f>
        <v/>
      </c>
      <c r="AD85" t="str">
        <f>IF(Y85="","",Leistungsübersicht!$D$9)</f>
        <v/>
      </c>
      <c r="AE85" t="str">
        <f>IF(Y85="","",IF(AD85=Optionen!$N$6,Optionen!$N$6,IF(AD85=Optionen!$N$5,Leistungsübersicht!$D$10,IF(AD85=Optionen!$N$4,Leistungsübersicht!$D$10))))</f>
        <v/>
      </c>
      <c r="AF85" t="str">
        <f>IF(Y85="","",IF(AD85=Optionen!$N$4,Leistungsübersicht!$D$11))</f>
        <v/>
      </c>
      <c r="AG85" s="19" t="str">
        <f>_xlfn.IFNA(INDEX(Verteilungsschlüssel!$B$5:$V$35,MATCH('Leistungsübersicht - WIP'!AC85,Verteilungsschlüssel!$B$5:$B$35,0),MATCH('Leistungsübersicht - WIP'!AE85,Verteilungsschlüssel!$B$5:$V$5,0)),"")</f>
        <v/>
      </c>
    </row>
    <row r="86" spans="2:33" x14ac:dyDescent="0.3">
      <c r="B86">
        <v>81</v>
      </c>
      <c r="C86" t="str">
        <f>IF(Detaildaten!AD88="","",Detaildaten!AD88)</f>
        <v/>
      </c>
      <c r="D86" t="str">
        <f>IF(Detaildaten!AE88="","",Detaildaten!AE88)</f>
        <v>(Bitte Wählen)</v>
      </c>
      <c r="E86" t="str">
        <f>IF(Detaildaten!AC88="","",Detaildaten!AC88)</f>
        <v>(Bitte Wählen)</v>
      </c>
      <c r="G86" t="str">
        <f>CONCATENATE(Detaildaten!D88," [",Detaildaten!E88,"] ")</f>
        <v xml:space="preserve"> [] </v>
      </c>
      <c r="H86" t="str">
        <f>IF(Detaildaten!F88="","",Detaildaten!F88)</f>
        <v/>
      </c>
      <c r="I86" t="str">
        <f>Detaildaten!Z88</f>
        <v>(Bitte Wählen)</v>
      </c>
      <c r="J86" t="str">
        <f>IF(Detaildaten!AA88="","",Detaildaten!AA88)</f>
        <v/>
      </c>
      <c r="L86" t="str">
        <f t="shared" si="11"/>
        <v/>
      </c>
      <c r="M86" t="str">
        <f t="shared" si="12"/>
        <v/>
      </c>
      <c r="N86" t="str">
        <f t="shared" si="13"/>
        <v/>
      </c>
      <c r="O86" t="str">
        <f t="shared" si="14"/>
        <v/>
      </c>
      <c r="Q86">
        <f>COUNTIFS(Optionen!$T$3:$T$8,Leistungsübersicht!$D$9,Optionen!$U$3:$U$8,'Leistungsübersicht - WIP'!E86)</f>
        <v>0</v>
      </c>
      <c r="S86" t="str">
        <f t="shared" si="15"/>
        <v/>
      </c>
      <c r="T86" t="str">
        <f t="shared" si="16"/>
        <v/>
      </c>
      <c r="U86" t="str">
        <f t="shared" si="17"/>
        <v/>
      </c>
      <c r="V86" t="str">
        <f t="shared" si="18"/>
        <v/>
      </c>
      <c r="X86" t="str">
        <f t="shared" si="19"/>
        <v/>
      </c>
      <c r="Y86" t="str">
        <f t="array" ref="Y86">IFERROR(INDEX($T$6:$T$305,MATCH(1,COUNTIF($Y$5:Y85,$T$6:$T$305)+($T$6:$T385&lt;&gt;"")*1,0)),"")</f>
        <v/>
      </c>
      <c r="Z86" t="str">
        <f t="shared" si="20"/>
        <v/>
      </c>
      <c r="AA86" t="str">
        <f t="shared" si="21"/>
        <v/>
      </c>
      <c r="AC86" t="str">
        <f>IF(Y86="","",VLOOKUP(Y86,Detaildaten!$F$8:$W$308,18,0))</f>
        <v/>
      </c>
      <c r="AD86" t="str">
        <f>IF(Y86="","",Leistungsübersicht!$D$9)</f>
        <v/>
      </c>
      <c r="AE86" t="str">
        <f>IF(Y86="","",IF(AD86=Optionen!$N$6,Optionen!$N$6,IF(AD86=Optionen!$N$5,Leistungsübersicht!$D$10,IF(AD86=Optionen!$N$4,Leistungsübersicht!$D$10))))</f>
        <v/>
      </c>
      <c r="AF86" t="str">
        <f>IF(Y86="","",IF(AD86=Optionen!$N$4,Leistungsübersicht!$D$11))</f>
        <v/>
      </c>
      <c r="AG86" s="19" t="str">
        <f>_xlfn.IFNA(INDEX(Verteilungsschlüssel!$B$5:$V$35,MATCH('Leistungsübersicht - WIP'!AC86,Verteilungsschlüssel!$B$5:$B$35,0),MATCH('Leistungsübersicht - WIP'!AE86,Verteilungsschlüssel!$B$5:$V$5,0)),"")</f>
        <v/>
      </c>
    </row>
    <row r="87" spans="2:33" x14ac:dyDescent="0.3">
      <c r="B87">
        <v>82</v>
      </c>
      <c r="C87" t="str">
        <f>IF(Detaildaten!AD89="","",Detaildaten!AD89)</f>
        <v/>
      </c>
      <c r="D87" t="str">
        <f>IF(Detaildaten!AE89="","",Detaildaten!AE89)</f>
        <v>(Bitte Wählen)</v>
      </c>
      <c r="E87" t="str">
        <f>IF(Detaildaten!AC89="","",Detaildaten!AC89)</f>
        <v>(Bitte Wählen)</v>
      </c>
      <c r="G87" t="str">
        <f>CONCATENATE(Detaildaten!D89," [",Detaildaten!E89,"] ")</f>
        <v xml:space="preserve"> [] </v>
      </c>
      <c r="H87" t="str">
        <f>IF(Detaildaten!F89="","",Detaildaten!F89)</f>
        <v/>
      </c>
      <c r="I87" t="str">
        <f>Detaildaten!Z89</f>
        <v>(Bitte Wählen)</v>
      </c>
      <c r="J87" t="str">
        <f>IF(Detaildaten!AA89="","",Detaildaten!AA89)</f>
        <v/>
      </c>
      <c r="L87" t="str">
        <f t="shared" si="11"/>
        <v/>
      </c>
      <c r="M87" t="str">
        <f t="shared" si="12"/>
        <v/>
      </c>
      <c r="N87" t="str">
        <f t="shared" si="13"/>
        <v/>
      </c>
      <c r="O87" t="str">
        <f t="shared" si="14"/>
        <v/>
      </c>
      <c r="Q87">
        <f>COUNTIFS(Optionen!$T$3:$T$8,Leistungsübersicht!$D$9,Optionen!$U$3:$U$8,'Leistungsübersicht - WIP'!E87)</f>
        <v>0</v>
      </c>
      <c r="S87" t="str">
        <f t="shared" si="15"/>
        <v/>
      </c>
      <c r="T87" t="str">
        <f t="shared" si="16"/>
        <v/>
      </c>
      <c r="U87" t="str">
        <f t="shared" si="17"/>
        <v/>
      </c>
      <c r="V87" t="str">
        <f t="shared" si="18"/>
        <v/>
      </c>
      <c r="X87" t="str">
        <f t="shared" si="19"/>
        <v/>
      </c>
      <c r="Y87" t="str">
        <f t="array" ref="Y87">IFERROR(INDEX($T$6:$T$305,MATCH(1,COUNTIF($Y$5:Y86,$T$6:$T$305)+($T$6:$T386&lt;&gt;"")*1,0)),"")</f>
        <v/>
      </c>
      <c r="Z87" t="str">
        <f t="shared" si="20"/>
        <v/>
      </c>
      <c r="AA87" t="str">
        <f t="shared" si="21"/>
        <v/>
      </c>
      <c r="AC87" t="str">
        <f>IF(Y87="","",VLOOKUP(Y87,Detaildaten!$F$8:$W$308,18,0))</f>
        <v/>
      </c>
      <c r="AD87" t="str">
        <f>IF(Y87="","",Leistungsübersicht!$D$9)</f>
        <v/>
      </c>
      <c r="AE87" t="str">
        <f>IF(Y87="","",IF(AD87=Optionen!$N$6,Optionen!$N$6,IF(AD87=Optionen!$N$5,Leistungsübersicht!$D$10,IF(AD87=Optionen!$N$4,Leistungsübersicht!$D$10))))</f>
        <v/>
      </c>
      <c r="AF87" t="str">
        <f>IF(Y87="","",IF(AD87=Optionen!$N$4,Leistungsübersicht!$D$11))</f>
        <v/>
      </c>
      <c r="AG87" s="19" t="str">
        <f>_xlfn.IFNA(INDEX(Verteilungsschlüssel!$B$5:$V$35,MATCH('Leistungsübersicht - WIP'!AC87,Verteilungsschlüssel!$B$5:$B$35,0),MATCH('Leistungsübersicht - WIP'!AE87,Verteilungsschlüssel!$B$5:$V$5,0)),"")</f>
        <v/>
      </c>
    </row>
    <row r="88" spans="2:33" x14ac:dyDescent="0.3">
      <c r="B88">
        <v>83</v>
      </c>
      <c r="C88" t="str">
        <f>IF(Detaildaten!AD90="","",Detaildaten!AD90)</f>
        <v/>
      </c>
      <c r="D88" t="str">
        <f>IF(Detaildaten!AE90="","",Detaildaten!AE90)</f>
        <v>(Bitte Wählen)</v>
      </c>
      <c r="E88" t="str">
        <f>IF(Detaildaten!AC90="","",Detaildaten!AC90)</f>
        <v>(Bitte Wählen)</v>
      </c>
      <c r="G88" t="str">
        <f>CONCATENATE(Detaildaten!D90," [",Detaildaten!E90,"] ")</f>
        <v xml:space="preserve"> [] </v>
      </c>
      <c r="H88" t="str">
        <f>IF(Detaildaten!F90="","",Detaildaten!F90)</f>
        <v/>
      </c>
      <c r="I88" t="str">
        <f>Detaildaten!Z90</f>
        <v>(Bitte Wählen)</v>
      </c>
      <c r="J88" t="str">
        <f>IF(Detaildaten!AA90="","",Detaildaten!AA90)</f>
        <v/>
      </c>
      <c r="L88" t="str">
        <f t="shared" si="11"/>
        <v/>
      </c>
      <c r="M88" t="str">
        <f t="shared" si="12"/>
        <v/>
      </c>
      <c r="N88" t="str">
        <f t="shared" si="13"/>
        <v/>
      </c>
      <c r="O88" t="str">
        <f t="shared" si="14"/>
        <v/>
      </c>
      <c r="Q88">
        <f>COUNTIFS(Optionen!$T$3:$T$8,Leistungsübersicht!$D$9,Optionen!$U$3:$U$8,'Leistungsübersicht - WIP'!E88)</f>
        <v>0</v>
      </c>
      <c r="S88" t="str">
        <f t="shared" si="15"/>
        <v/>
      </c>
      <c r="T88" t="str">
        <f t="shared" si="16"/>
        <v/>
      </c>
      <c r="U88" t="str">
        <f t="shared" si="17"/>
        <v/>
      </c>
      <c r="V88" t="str">
        <f t="shared" si="18"/>
        <v/>
      </c>
      <c r="X88" t="str">
        <f t="shared" si="19"/>
        <v/>
      </c>
      <c r="Y88" t="str">
        <f t="array" ref="Y88">IFERROR(INDEX($T$6:$T$305,MATCH(1,COUNTIF($Y$5:Y87,$T$6:$T$305)+($T$6:$T387&lt;&gt;"")*1,0)),"")</f>
        <v/>
      </c>
      <c r="Z88" t="str">
        <f t="shared" si="20"/>
        <v/>
      </c>
      <c r="AA88" t="str">
        <f t="shared" si="21"/>
        <v/>
      </c>
      <c r="AC88" t="str">
        <f>IF(Y88="","",VLOOKUP(Y88,Detaildaten!$F$8:$W$308,18,0))</f>
        <v/>
      </c>
      <c r="AD88" t="str">
        <f>IF(Y88="","",Leistungsübersicht!$D$9)</f>
        <v/>
      </c>
      <c r="AE88" t="str">
        <f>IF(Y88="","",IF(AD88=Optionen!$N$6,Optionen!$N$6,IF(AD88=Optionen!$N$5,Leistungsübersicht!$D$10,IF(AD88=Optionen!$N$4,Leistungsübersicht!$D$10))))</f>
        <v/>
      </c>
      <c r="AF88" t="str">
        <f>IF(Y88="","",IF(AD88=Optionen!$N$4,Leistungsübersicht!$D$11))</f>
        <v/>
      </c>
      <c r="AG88" s="19" t="str">
        <f>_xlfn.IFNA(INDEX(Verteilungsschlüssel!$B$5:$V$35,MATCH('Leistungsübersicht - WIP'!AC88,Verteilungsschlüssel!$B$5:$B$35,0),MATCH('Leistungsübersicht - WIP'!AE88,Verteilungsschlüssel!$B$5:$V$5,0)),"")</f>
        <v/>
      </c>
    </row>
    <row r="89" spans="2:33" x14ac:dyDescent="0.3">
      <c r="B89">
        <v>84</v>
      </c>
      <c r="C89" t="str">
        <f>IF(Detaildaten!AD91="","",Detaildaten!AD91)</f>
        <v/>
      </c>
      <c r="D89" t="str">
        <f>IF(Detaildaten!AE91="","",Detaildaten!AE91)</f>
        <v>(Bitte Wählen)</v>
      </c>
      <c r="E89" t="str">
        <f>IF(Detaildaten!AC91="","",Detaildaten!AC91)</f>
        <v>(Bitte Wählen)</v>
      </c>
      <c r="G89" t="str">
        <f>CONCATENATE(Detaildaten!D91," [",Detaildaten!E91,"] ")</f>
        <v xml:space="preserve"> [] </v>
      </c>
      <c r="H89" t="str">
        <f>IF(Detaildaten!F91="","",Detaildaten!F91)</f>
        <v/>
      </c>
      <c r="I89" t="str">
        <f>Detaildaten!Z91</f>
        <v>(Bitte Wählen)</v>
      </c>
      <c r="J89" t="str">
        <f>IF(Detaildaten!AA91="","",Detaildaten!AA91)</f>
        <v/>
      </c>
      <c r="L89" t="str">
        <f t="shared" si="11"/>
        <v/>
      </c>
      <c r="M89" t="str">
        <f t="shared" si="12"/>
        <v/>
      </c>
      <c r="N89" t="str">
        <f t="shared" si="13"/>
        <v/>
      </c>
      <c r="O89" t="str">
        <f t="shared" si="14"/>
        <v/>
      </c>
      <c r="Q89">
        <f>COUNTIFS(Optionen!$T$3:$T$8,Leistungsübersicht!$D$9,Optionen!$U$3:$U$8,'Leistungsübersicht - WIP'!E89)</f>
        <v>0</v>
      </c>
      <c r="S89" t="str">
        <f t="shared" si="15"/>
        <v/>
      </c>
      <c r="T89" t="str">
        <f t="shared" si="16"/>
        <v/>
      </c>
      <c r="U89" t="str">
        <f t="shared" si="17"/>
        <v/>
      </c>
      <c r="V89" t="str">
        <f t="shared" si="18"/>
        <v/>
      </c>
      <c r="X89" t="str">
        <f t="shared" si="19"/>
        <v/>
      </c>
      <c r="Y89" t="str">
        <f t="array" ref="Y89">IFERROR(INDEX($T$6:$T$305,MATCH(1,COUNTIF($Y$5:Y88,$T$6:$T$305)+($T$6:$T388&lt;&gt;"")*1,0)),"")</f>
        <v/>
      </c>
      <c r="Z89" t="str">
        <f t="shared" si="20"/>
        <v/>
      </c>
      <c r="AA89" t="str">
        <f t="shared" si="21"/>
        <v/>
      </c>
      <c r="AC89" t="str">
        <f>IF(Y89="","",VLOOKUP(Y89,Detaildaten!$F$8:$W$308,18,0))</f>
        <v/>
      </c>
      <c r="AD89" t="str">
        <f>IF(Y89="","",Leistungsübersicht!$D$9)</f>
        <v/>
      </c>
      <c r="AE89" t="str">
        <f>IF(Y89="","",IF(AD89=Optionen!$N$6,Optionen!$N$6,IF(AD89=Optionen!$N$5,Leistungsübersicht!$D$10,IF(AD89=Optionen!$N$4,Leistungsübersicht!$D$10))))</f>
        <v/>
      </c>
      <c r="AF89" t="str">
        <f>IF(Y89="","",IF(AD89=Optionen!$N$4,Leistungsübersicht!$D$11))</f>
        <v/>
      </c>
      <c r="AG89" s="19" t="str">
        <f>_xlfn.IFNA(INDEX(Verteilungsschlüssel!$B$5:$V$35,MATCH('Leistungsübersicht - WIP'!AC89,Verteilungsschlüssel!$B$5:$B$35,0),MATCH('Leistungsübersicht - WIP'!AE89,Verteilungsschlüssel!$B$5:$V$5,0)),"")</f>
        <v/>
      </c>
    </row>
    <row r="90" spans="2:33" x14ac:dyDescent="0.3">
      <c r="B90">
        <v>85</v>
      </c>
      <c r="C90" t="str">
        <f>IF(Detaildaten!AD92="","",Detaildaten!AD92)</f>
        <v/>
      </c>
      <c r="D90" t="str">
        <f>IF(Detaildaten!AE92="","",Detaildaten!AE92)</f>
        <v>(Bitte Wählen)</v>
      </c>
      <c r="E90" t="str">
        <f>IF(Detaildaten!AC92="","",Detaildaten!AC92)</f>
        <v>(Bitte Wählen)</v>
      </c>
      <c r="G90" t="str">
        <f>CONCATENATE(Detaildaten!D92," [",Detaildaten!E92,"] ")</f>
        <v xml:space="preserve"> [] </v>
      </c>
      <c r="H90" t="str">
        <f>IF(Detaildaten!F92="","",Detaildaten!F92)</f>
        <v/>
      </c>
      <c r="I90" t="str">
        <f>Detaildaten!Z92</f>
        <v>(Bitte Wählen)</v>
      </c>
      <c r="J90" t="str">
        <f>IF(Detaildaten!AA92="","",Detaildaten!AA92)</f>
        <v/>
      </c>
      <c r="L90" t="str">
        <f t="shared" si="11"/>
        <v/>
      </c>
      <c r="M90" t="str">
        <f t="shared" si="12"/>
        <v/>
      </c>
      <c r="N90" t="str">
        <f t="shared" si="13"/>
        <v/>
      </c>
      <c r="O90" t="str">
        <f t="shared" si="14"/>
        <v/>
      </c>
      <c r="Q90">
        <f>COUNTIFS(Optionen!$T$3:$T$8,Leistungsübersicht!$D$9,Optionen!$U$3:$U$8,'Leistungsübersicht - WIP'!E90)</f>
        <v>0</v>
      </c>
      <c r="S90" t="str">
        <f t="shared" si="15"/>
        <v/>
      </c>
      <c r="T90" t="str">
        <f t="shared" si="16"/>
        <v/>
      </c>
      <c r="U90" t="str">
        <f t="shared" si="17"/>
        <v/>
      </c>
      <c r="V90" t="str">
        <f t="shared" si="18"/>
        <v/>
      </c>
      <c r="X90" t="str">
        <f t="shared" si="19"/>
        <v/>
      </c>
      <c r="Y90" t="str">
        <f t="array" ref="Y90">IFERROR(INDEX($T$6:$T$305,MATCH(1,COUNTIF($Y$5:Y89,$T$6:$T$305)+($T$6:$T389&lt;&gt;"")*1,0)),"")</f>
        <v/>
      </c>
      <c r="Z90" t="str">
        <f t="shared" si="20"/>
        <v/>
      </c>
      <c r="AA90" t="str">
        <f t="shared" si="21"/>
        <v/>
      </c>
      <c r="AC90" t="str">
        <f>IF(Y90="","",VLOOKUP(Y90,Detaildaten!$F$8:$W$308,18,0))</f>
        <v/>
      </c>
      <c r="AD90" t="str">
        <f>IF(Y90="","",Leistungsübersicht!$D$9)</f>
        <v/>
      </c>
      <c r="AE90" t="str">
        <f>IF(Y90="","",IF(AD90=Optionen!$N$6,Optionen!$N$6,IF(AD90=Optionen!$N$5,Leistungsübersicht!$D$10,IF(AD90=Optionen!$N$4,Leistungsübersicht!$D$10))))</f>
        <v/>
      </c>
      <c r="AF90" t="str">
        <f>IF(Y90="","",IF(AD90=Optionen!$N$4,Leistungsübersicht!$D$11))</f>
        <v/>
      </c>
      <c r="AG90" s="19" t="str">
        <f>_xlfn.IFNA(INDEX(Verteilungsschlüssel!$B$5:$V$35,MATCH('Leistungsübersicht - WIP'!AC90,Verteilungsschlüssel!$B$5:$B$35,0),MATCH('Leistungsübersicht - WIP'!AE90,Verteilungsschlüssel!$B$5:$V$5,0)),"")</f>
        <v/>
      </c>
    </row>
    <row r="91" spans="2:33" x14ac:dyDescent="0.3">
      <c r="B91">
        <v>86</v>
      </c>
      <c r="C91" t="str">
        <f>IF(Detaildaten!AD93="","",Detaildaten!AD93)</f>
        <v/>
      </c>
      <c r="D91" t="str">
        <f>IF(Detaildaten!AE93="","",Detaildaten!AE93)</f>
        <v>(Bitte Wählen)</v>
      </c>
      <c r="E91" t="str">
        <f>IF(Detaildaten!AC93="","",Detaildaten!AC93)</f>
        <v>(Bitte Wählen)</v>
      </c>
      <c r="G91" t="str">
        <f>CONCATENATE(Detaildaten!D93," [",Detaildaten!E93,"] ")</f>
        <v xml:space="preserve"> [] </v>
      </c>
      <c r="H91" t="str">
        <f>IF(Detaildaten!F93="","",Detaildaten!F93)</f>
        <v/>
      </c>
      <c r="I91" t="str">
        <f>Detaildaten!Z93</f>
        <v>(Bitte Wählen)</v>
      </c>
      <c r="J91" t="str">
        <f>IF(Detaildaten!AA93="","",Detaildaten!AA93)</f>
        <v/>
      </c>
      <c r="L91" t="str">
        <f t="shared" si="11"/>
        <v/>
      </c>
      <c r="M91" t="str">
        <f t="shared" si="12"/>
        <v/>
      </c>
      <c r="N91" t="str">
        <f t="shared" si="13"/>
        <v/>
      </c>
      <c r="O91" t="str">
        <f t="shared" si="14"/>
        <v/>
      </c>
      <c r="Q91">
        <f>COUNTIFS(Optionen!$T$3:$T$8,Leistungsübersicht!$D$9,Optionen!$U$3:$U$8,'Leistungsübersicht - WIP'!E91)</f>
        <v>0</v>
      </c>
      <c r="S91" t="str">
        <f t="shared" si="15"/>
        <v/>
      </c>
      <c r="T91" t="str">
        <f t="shared" si="16"/>
        <v/>
      </c>
      <c r="U91" t="str">
        <f t="shared" si="17"/>
        <v/>
      </c>
      <c r="V91" t="str">
        <f t="shared" si="18"/>
        <v/>
      </c>
      <c r="X91" t="str">
        <f t="shared" si="19"/>
        <v/>
      </c>
      <c r="Y91" t="str">
        <f t="array" ref="Y91">IFERROR(INDEX($T$6:$T$305,MATCH(1,COUNTIF($Y$5:Y90,$T$6:$T$305)+($T$6:$T390&lt;&gt;"")*1,0)),"")</f>
        <v/>
      </c>
      <c r="Z91" t="str">
        <f t="shared" si="20"/>
        <v/>
      </c>
      <c r="AA91" t="str">
        <f t="shared" si="21"/>
        <v/>
      </c>
      <c r="AC91" t="str">
        <f>IF(Y91="","",VLOOKUP(Y91,Detaildaten!$F$8:$W$308,18,0))</f>
        <v/>
      </c>
      <c r="AD91" t="str">
        <f>IF(Y91="","",Leistungsübersicht!$D$9)</f>
        <v/>
      </c>
      <c r="AE91" t="str">
        <f>IF(Y91="","",IF(AD91=Optionen!$N$6,Optionen!$N$6,IF(AD91=Optionen!$N$5,Leistungsübersicht!$D$10,IF(AD91=Optionen!$N$4,Leistungsübersicht!$D$10))))</f>
        <v/>
      </c>
      <c r="AF91" t="str">
        <f>IF(Y91="","",IF(AD91=Optionen!$N$4,Leistungsübersicht!$D$11))</f>
        <v/>
      </c>
      <c r="AG91" s="19" t="str">
        <f>_xlfn.IFNA(INDEX(Verteilungsschlüssel!$B$5:$V$35,MATCH('Leistungsübersicht - WIP'!AC91,Verteilungsschlüssel!$B$5:$B$35,0),MATCH('Leistungsübersicht - WIP'!AE91,Verteilungsschlüssel!$B$5:$V$5,0)),"")</f>
        <v/>
      </c>
    </row>
    <row r="92" spans="2:33" x14ac:dyDescent="0.3">
      <c r="B92">
        <v>87</v>
      </c>
      <c r="C92" t="str">
        <f>IF(Detaildaten!AD94="","",Detaildaten!AD94)</f>
        <v/>
      </c>
      <c r="D92" t="str">
        <f>IF(Detaildaten!AE94="","",Detaildaten!AE94)</f>
        <v>(Bitte Wählen)</v>
      </c>
      <c r="E92" t="str">
        <f>IF(Detaildaten!AC94="","",Detaildaten!AC94)</f>
        <v>(Bitte Wählen)</v>
      </c>
      <c r="G92" t="str">
        <f>CONCATENATE(Detaildaten!D94," [",Detaildaten!E94,"] ")</f>
        <v xml:space="preserve"> [] </v>
      </c>
      <c r="H92" t="str">
        <f>IF(Detaildaten!F94="","",Detaildaten!F94)</f>
        <v/>
      </c>
      <c r="I92" t="str">
        <f>Detaildaten!Z94</f>
        <v>(Bitte Wählen)</v>
      </c>
      <c r="J92" t="str">
        <f>IF(Detaildaten!AA94="","",Detaildaten!AA94)</f>
        <v/>
      </c>
      <c r="L92" t="str">
        <f t="shared" si="11"/>
        <v/>
      </c>
      <c r="M92" t="str">
        <f t="shared" si="12"/>
        <v/>
      </c>
      <c r="N92" t="str">
        <f t="shared" si="13"/>
        <v/>
      </c>
      <c r="O92" t="str">
        <f t="shared" si="14"/>
        <v/>
      </c>
      <c r="Q92">
        <f>COUNTIFS(Optionen!$T$3:$T$8,Leistungsübersicht!$D$9,Optionen!$U$3:$U$8,'Leistungsübersicht - WIP'!E92)</f>
        <v>0</v>
      </c>
      <c r="S92" t="str">
        <f t="shared" si="15"/>
        <v/>
      </c>
      <c r="T92" t="str">
        <f t="shared" si="16"/>
        <v/>
      </c>
      <c r="U92" t="str">
        <f t="shared" si="17"/>
        <v/>
      </c>
      <c r="V92" t="str">
        <f t="shared" si="18"/>
        <v/>
      </c>
      <c r="X92" t="str">
        <f t="shared" si="19"/>
        <v/>
      </c>
      <c r="Y92" t="str">
        <f t="array" ref="Y92">IFERROR(INDEX($T$6:$T$305,MATCH(1,COUNTIF($Y$5:Y91,$T$6:$T$305)+($T$6:$T391&lt;&gt;"")*1,0)),"")</f>
        <v/>
      </c>
      <c r="Z92" t="str">
        <f t="shared" si="20"/>
        <v/>
      </c>
      <c r="AA92" t="str">
        <f t="shared" si="21"/>
        <v/>
      </c>
      <c r="AC92" t="str">
        <f>IF(Y92="","",VLOOKUP(Y92,Detaildaten!$F$8:$W$308,18,0))</f>
        <v/>
      </c>
      <c r="AD92" t="str">
        <f>IF(Y92="","",Leistungsübersicht!$D$9)</f>
        <v/>
      </c>
      <c r="AE92" t="str">
        <f>IF(Y92="","",IF(AD92=Optionen!$N$6,Optionen!$N$6,IF(AD92=Optionen!$N$5,Leistungsübersicht!$D$10,IF(AD92=Optionen!$N$4,Leistungsübersicht!$D$10))))</f>
        <v/>
      </c>
      <c r="AF92" t="str">
        <f>IF(Y92="","",IF(AD92=Optionen!$N$4,Leistungsübersicht!$D$11))</f>
        <v/>
      </c>
      <c r="AG92" s="19" t="str">
        <f>_xlfn.IFNA(INDEX(Verteilungsschlüssel!$B$5:$V$35,MATCH('Leistungsübersicht - WIP'!AC92,Verteilungsschlüssel!$B$5:$B$35,0),MATCH('Leistungsübersicht - WIP'!AE92,Verteilungsschlüssel!$B$5:$V$5,0)),"")</f>
        <v/>
      </c>
    </row>
    <row r="93" spans="2:33" x14ac:dyDescent="0.3">
      <c r="B93">
        <v>88</v>
      </c>
      <c r="C93" t="str">
        <f>IF(Detaildaten!AD95="","",Detaildaten!AD95)</f>
        <v/>
      </c>
      <c r="D93" t="str">
        <f>IF(Detaildaten!AE95="","",Detaildaten!AE95)</f>
        <v>(Bitte Wählen)</v>
      </c>
      <c r="E93" t="str">
        <f>IF(Detaildaten!AC95="","",Detaildaten!AC95)</f>
        <v>(Bitte Wählen)</v>
      </c>
      <c r="G93" t="str">
        <f>CONCATENATE(Detaildaten!D95," [",Detaildaten!E95,"] ")</f>
        <v xml:space="preserve"> [] </v>
      </c>
      <c r="H93" t="str">
        <f>IF(Detaildaten!F95="","",Detaildaten!F95)</f>
        <v/>
      </c>
      <c r="I93" t="str">
        <f>Detaildaten!Z95</f>
        <v>(Bitte Wählen)</v>
      </c>
      <c r="J93" t="str">
        <f>IF(Detaildaten!AA95="","",Detaildaten!AA95)</f>
        <v/>
      </c>
      <c r="L93" t="str">
        <f t="shared" si="11"/>
        <v/>
      </c>
      <c r="M93" t="str">
        <f t="shared" si="12"/>
        <v/>
      </c>
      <c r="N93" t="str">
        <f t="shared" si="13"/>
        <v/>
      </c>
      <c r="O93" t="str">
        <f t="shared" si="14"/>
        <v/>
      </c>
      <c r="Q93">
        <f>COUNTIFS(Optionen!$T$3:$T$8,Leistungsübersicht!$D$9,Optionen!$U$3:$U$8,'Leistungsübersicht - WIP'!E93)</f>
        <v>0</v>
      </c>
      <c r="S93" t="str">
        <f t="shared" si="15"/>
        <v/>
      </c>
      <c r="T93" t="str">
        <f t="shared" si="16"/>
        <v/>
      </c>
      <c r="U93" t="str">
        <f t="shared" si="17"/>
        <v/>
      </c>
      <c r="V93" t="str">
        <f t="shared" si="18"/>
        <v/>
      </c>
      <c r="X93" t="str">
        <f t="shared" si="19"/>
        <v/>
      </c>
      <c r="Y93" t="str">
        <f t="array" ref="Y93">IFERROR(INDEX($T$6:$T$305,MATCH(1,COUNTIF($Y$5:Y92,$T$6:$T$305)+($T$6:$T392&lt;&gt;"")*1,0)),"")</f>
        <v/>
      </c>
      <c r="Z93" t="str">
        <f t="shared" si="20"/>
        <v/>
      </c>
      <c r="AA93" t="str">
        <f t="shared" si="21"/>
        <v/>
      </c>
      <c r="AC93" t="str">
        <f>IF(Y93="","",VLOOKUP(Y93,Detaildaten!$F$8:$W$308,18,0))</f>
        <v/>
      </c>
      <c r="AD93" t="str">
        <f>IF(Y93="","",Leistungsübersicht!$D$9)</f>
        <v/>
      </c>
      <c r="AE93" t="str">
        <f>IF(Y93="","",IF(AD93=Optionen!$N$6,Optionen!$N$6,IF(AD93=Optionen!$N$5,Leistungsübersicht!$D$10,IF(AD93=Optionen!$N$4,Leistungsübersicht!$D$10))))</f>
        <v/>
      </c>
      <c r="AF93" t="str">
        <f>IF(Y93="","",IF(AD93=Optionen!$N$4,Leistungsübersicht!$D$11))</f>
        <v/>
      </c>
      <c r="AG93" s="19" t="str">
        <f>_xlfn.IFNA(INDEX(Verteilungsschlüssel!$B$5:$V$35,MATCH('Leistungsübersicht - WIP'!AC93,Verteilungsschlüssel!$B$5:$B$35,0),MATCH('Leistungsübersicht - WIP'!AE93,Verteilungsschlüssel!$B$5:$V$5,0)),"")</f>
        <v/>
      </c>
    </row>
    <row r="94" spans="2:33" x14ac:dyDescent="0.3">
      <c r="B94">
        <v>89</v>
      </c>
      <c r="C94" t="str">
        <f>IF(Detaildaten!AD96="","",Detaildaten!AD96)</f>
        <v/>
      </c>
      <c r="D94" t="str">
        <f>IF(Detaildaten!AE96="","",Detaildaten!AE96)</f>
        <v>(Bitte Wählen)</v>
      </c>
      <c r="E94" t="str">
        <f>IF(Detaildaten!AC96="","",Detaildaten!AC96)</f>
        <v>(Bitte Wählen)</v>
      </c>
      <c r="G94" t="str">
        <f>CONCATENATE(Detaildaten!D96," [",Detaildaten!E96,"] ")</f>
        <v xml:space="preserve"> [] </v>
      </c>
      <c r="H94" t="str">
        <f>IF(Detaildaten!F96="","",Detaildaten!F96)</f>
        <v/>
      </c>
      <c r="I94" t="str">
        <f>Detaildaten!Z96</f>
        <v>(Bitte Wählen)</v>
      </c>
      <c r="J94" t="str">
        <f>IF(Detaildaten!AA96="","",Detaildaten!AA96)</f>
        <v/>
      </c>
      <c r="L94" t="str">
        <f t="shared" si="11"/>
        <v/>
      </c>
      <c r="M94" t="str">
        <f t="shared" si="12"/>
        <v/>
      </c>
      <c r="N94" t="str">
        <f t="shared" si="13"/>
        <v/>
      </c>
      <c r="O94" t="str">
        <f t="shared" si="14"/>
        <v/>
      </c>
      <c r="Q94">
        <f>COUNTIFS(Optionen!$T$3:$T$8,Leistungsübersicht!$D$9,Optionen!$U$3:$U$8,'Leistungsübersicht - WIP'!E94)</f>
        <v>0</v>
      </c>
      <c r="S94" t="str">
        <f t="shared" si="15"/>
        <v/>
      </c>
      <c r="T94" t="str">
        <f t="shared" si="16"/>
        <v/>
      </c>
      <c r="U94" t="str">
        <f t="shared" si="17"/>
        <v/>
      </c>
      <c r="V94" t="str">
        <f t="shared" si="18"/>
        <v/>
      </c>
      <c r="X94" t="str">
        <f t="shared" si="19"/>
        <v/>
      </c>
      <c r="Y94" t="str">
        <f t="array" ref="Y94">IFERROR(INDEX($T$6:$T$305,MATCH(1,COUNTIF($Y$5:Y93,$T$6:$T$305)+($T$6:$T393&lt;&gt;"")*1,0)),"")</f>
        <v/>
      </c>
      <c r="Z94" t="str">
        <f t="shared" si="20"/>
        <v/>
      </c>
      <c r="AA94" t="str">
        <f t="shared" si="21"/>
        <v/>
      </c>
      <c r="AC94" t="str">
        <f>IF(Y94="","",VLOOKUP(Y94,Detaildaten!$F$8:$W$308,18,0))</f>
        <v/>
      </c>
      <c r="AD94" t="str">
        <f>IF(Y94="","",Leistungsübersicht!$D$9)</f>
        <v/>
      </c>
      <c r="AE94" t="str">
        <f>IF(Y94="","",IF(AD94=Optionen!$N$6,Optionen!$N$6,IF(AD94=Optionen!$N$5,Leistungsübersicht!$D$10,IF(AD94=Optionen!$N$4,Leistungsübersicht!$D$10))))</f>
        <v/>
      </c>
      <c r="AF94" t="str">
        <f>IF(Y94="","",IF(AD94=Optionen!$N$4,Leistungsübersicht!$D$11))</f>
        <v/>
      </c>
      <c r="AG94" s="19" t="str">
        <f>_xlfn.IFNA(INDEX(Verteilungsschlüssel!$B$5:$V$35,MATCH('Leistungsübersicht - WIP'!AC94,Verteilungsschlüssel!$B$5:$B$35,0),MATCH('Leistungsübersicht - WIP'!AE94,Verteilungsschlüssel!$B$5:$V$5,0)),"")</f>
        <v/>
      </c>
    </row>
    <row r="95" spans="2:33" x14ac:dyDescent="0.3">
      <c r="B95">
        <v>90</v>
      </c>
      <c r="C95" t="str">
        <f>IF(Detaildaten!AD97="","",Detaildaten!AD97)</f>
        <v/>
      </c>
      <c r="D95" t="str">
        <f>IF(Detaildaten!AE97="","",Detaildaten!AE97)</f>
        <v>(Bitte Wählen)</v>
      </c>
      <c r="E95" t="str">
        <f>IF(Detaildaten!AC97="","",Detaildaten!AC97)</f>
        <v>(Bitte Wählen)</v>
      </c>
      <c r="G95" t="str">
        <f>CONCATENATE(Detaildaten!D97," [",Detaildaten!E97,"] ")</f>
        <v xml:space="preserve"> [] </v>
      </c>
      <c r="H95" t="str">
        <f>IF(Detaildaten!F97="","",Detaildaten!F97)</f>
        <v/>
      </c>
      <c r="I95" t="str">
        <f>Detaildaten!Z97</f>
        <v>(Bitte Wählen)</v>
      </c>
      <c r="J95" t="str">
        <f>IF(Detaildaten!AA97="","",Detaildaten!AA97)</f>
        <v/>
      </c>
      <c r="L95" t="str">
        <f t="shared" si="11"/>
        <v/>
      </c>
      <c r="M95" t="str">
        <f t="shared" si="12"/>
        <v/>
      </c>
      <c r="N95" t="str">
        <f t="shared" si="13"/>
        <v/>
      </c>
      <c r="O95" t="str">
        <f t="shared" si="14"/>
        <v/>
      </c>
      <c r="Q95">
        <f>COUNTIFS(Optionen!$T$3:$T$8,Leistungsübersicht!$D$9,Optionen!$U$3:$U$8,'Leistungsübersicht - WIP'!E95)</f>
        <v>0</v>
      </c>
      <c r="S95" t="str">
        <f t="shared" si="15"/>
        <v/>
      </c>
      <c r="T95" t="str">
        <f t="shared" si="16"/>
        <v/>
      </c>
      <c r="U95" t="str">
        <f t="shared" si="17"/>
        <v/>
      </c>
      <c r="V95" t="str">
        <f t="shared" si="18"/>
        <v/>
      </c>
      <c r="X95" t="str">
        <f t="shared" si="19"/>
        <v/>
      </c>
      <c r="Y95" t="str">
        <f t="array" ref="Y95">IFERROR(INDEX($T$6:$T$305,MATCH(1,COUNTIF($Y$5:Y94,$T$6:$T$305)+($T$6:$T394&lt;&gt;"")*1,0)),"")</f>
        <v/>
      </c>
      <c r="Z95" t="str">
        <f t="shared" si="20"/>
        <v/>
      </c>
      <c r="AA95" t="str">
        <f t="shared" si="21"/>
        <v/>
      </c>
      <c r="AC95" t="str">
        <f>IF(Y95="","",VLOOKUP(Y95,Detaildaten!$F$8:$W$308,18,0))</f>
        <v/>
      </c>
      <c r="AD95" t="str">
        <f>IF(Y95="","",Leistungsübersicht!$D$9)</f>
        <v/>
      </c>
      <c r="AE95" t="str">
        <f>IF(Y95="","",IF(AD95=Optionen!$N$6,Optionen!$N$6,IF(AD95=Optionen!$N$5,Leistungsübersicht!$D$10,IF(AD95=Optionen!$N$4,Leistungsübersicht!$D$10))))</f>
        <v/>
      </c>
      <c r="AF95" t="str">
        <f>IF(Y95="","",IF(AD95=Optionen!$N$4,Leistungsübersicht!$D$11))</f>
        <v/>
      </c>
      <c r="AG95" s="19" t="str">
        <f>_xlfn.IFNA(INDEX(Verteilungsschlüssel!$B$5:$V$35,MATCH('Leistungsübersicht - WIP'!AC95,Verteilungsschlüssel!$B$5:$B$35,0),MATCH('Leistungsübersicht - WIP'!AE95,Verteilungsschlüssel!$B$5:$V$5,0)),"")</f>
        <v/>
      </c>
    </row>
    <row r="96" spans="2:33" x14ac:dyDescent="0.3">
      <c r="B96">
        <v>91</v>
      </c>
      <c r="C96" t="str">
        <f>IF(Detaildaten!AD98="","",Detaildaten!AD98)</f>
        <v/>
      </c>
      <c r="D96" t="str">
        <f>IF(Detaildaten!AE98="","",Detaildaten!AE98)</f>
        <v>(Bitte Wählen)</v>
      </c>
      <c r="E96" t="str">
        <f>IF(Detaildaten!AC98="","",Detaildaten!AC98)</f>
        <v>(Bitte Wählen)</v>
      </c>
      <c r="G96" t="str">
        <f>CONCATENATE(Detaildaten!D98," [",Detaildaten!E98,"] ")</f>
        <v xml:space="preserve"> [] </v>
      </c>
      <c r="H96" t="str">
        <f>IF(Detaildaten!F98="","",Detaildaten!F98)</f>
        <v/>
      </c>
      <c r="I96" t="str">
        <f>Detaildaten!Z98</f>
        <v>(Bitte Wählen)</v>
      </c>
      <c r="J96" t="str">
        <f>IF(Detaildaten!AA98="","",Detaildaten!AA98)</f>
        <v/>
      </c>
      <c r="L96" t="str">
        <f t="shared" si="11"/>
        <v/>
      </c>
      <c r="M96" t="str">
        <f t="shared" si="12"/>
        <v/>
      </c>
      <c r="N96" t="str">
        <f t="shared" si="13"/>
        <v/>
      </c>
      <c r="O96" t="str">
        <f t="shared" si="14"/>
        <v/>
      </c>
      <c r="Q96">
        <f>COUNTIFS(Optionen!$T$3:$T$8,Leistungsübersicht!$D$9,Optionen!$U$3:$U$8,'Leistungsübersicht - WIP'!E96)</f>
        <v>0</v>
      </c>
      <c r="S96" t="str">
        <f t="shared" si="15"/>
        <v/>
      </c>
      <c r="T96" t="str">
        <f t="shared" si="16"/>
        <v/>
      </c>
      <c r="U96" t="str">
        <f t="shared" si="17"/>
        <v/>
      </c>
      <c r="V96" t="str">
        <f t="shared" si="18"/>
        <v/>
      </c>
      <c r="X96" t="str">
        <f t="shared" si="19"/>
        <v/>
      </c>
      <c r="Y96" t="str">
        <f t="array" ref="Y96">IFERROR(INDEX($T$6:$T$305,MATCH(1,COUNTIF($Y$5:Y95,$T$6:$T$305)+($T$6:$T395&lt;&gt;"")*1,0)),"")</f>
        <v/>
      </c>
      <c r="Z96" t="str">
        <f t="shared" si="20"/>
        <v/>
      </c>
      <c r="AA96" t="str">
        <f t="shared" si="21"/>
        <v/>
      </c>
      <c r="AC96" t="str">
        <f>IF(Y96="","",VLOOKUP(Y96,Detaildaten!$F$8:$W$308,18,0))</f>
        <v/>
      </c>
      <c r="AD96" t="str">
        <f>IF(Y96="","",Leistungsübersicht!$D$9)</f>
        <v/>
      </c>
      <c r="AE96" t="str">
        <f>IF(Y96="","",IF(AD96=Optionen!$N$6,Optionen!$N$6,IF(AD96=Optionen!$N$5,Leistungsübersicht!$D$10,IF(AD96=Optionen!$N$4,Leistungsübersicht!$D$10))))</f>
        <v/>
      </c>
      <c r="AF96" t="str">
        <f>IF(Y96="","",IF(AD96=Optionen!$N$4,Leistungsübersicht!$D$11))</f>
        <v/>
      </c>
      <c r="AG96" s="19" t="str">
        <f>_xlfn.IFNA(INDEX(Verteilungsschlüssel!$B$5:$V$35,MATCH('Leistungsübersicht - WIP'!AC96,Verteilungsschlüssel!$B$5:$B$35,0),MATCH('Leistungsübersicht - WIP'!AE96,Verteilungsschlüssel!$B$5:$V$5,0)),"")</f>
        <v/>
      </c>
    </row>
    <row r="97" spans="2:33" x14ac:dyDescent="0.3">
      <c r="B97">
        <v>92</v>
      </c>
      <c r="C97" t="str">
        <f>IF(Detaildaten!AD99="","",Detaildaten!AD99)</f>
        <v/>
      </c>
      <c r="D97" t="str">
        <f>IF(Detaildaten!AE99="","",Detaildaten!AE99)</f>
        <v>(Bitte Wählen)</v>
      </c>
      <c r="E97" t="str">
        <f>IF(Detaildaten!AC99="","",Detaildaten!AC99)</f>
        <v>(Bitte Wählen)</v>
      </c>
      <c r="G97" t="str">
        <f>CONCATENATE(Detaildaten!D99," [",Detaildaten!E99,"] ")</f>
        <v xml:space="preserve"> [] </v>
      </c>
      <c r="H97" t="str">
        <f>IF(Detaildaten!F99="","",Detaildaten!F99)</f>
        <v/>
      </c>
      <c r="I97" t="str">
        <f>Detaildaten!Z99</f>
        <v>(Bitte Wählen)</v>
      </c>
      <c r="J97" t="str">
        <f>IF(Detaildaten!AA99="","",Detaildaten!AA99)</f>
        <v/>
      </c>
      <c r="L97" t="str">
        <f t="shared" si="11"/>
        <v/>
      </c>
      <c r="M97" t="str">
        <f t="shared" si="12"/>
        <v/>
      </c>
      <c r="N97" t="str">
        <f t="shared" si="13"/>
        <v/>
      </c>
      <c r="O97" t="str">
        <f t="shared" si="14"/>
        <v/>
      </c>
      <c r="Q97">
        <f>COUNTIFS(Optionen!$T$3:$T$8,Leistungsübersicht!$D$9,Optionen!$U$3:$U$8,'Leistungsübersicht - WIP'!E97)</f>
        <v>0</v>
      </c>
      <c r="S97" t="str">
        <f t="shared" si="15"/>
        <v/>
      </c>
      <c r="T97" t="str">
        <f t="shared" si="16"/>
        <v/>
      </c>
      <c r="U97" t="str">
        <f t="shared" si="17"/>
        <v/>
      </c>
      <c r="V97" t="str">
        <f t="shared" si="18"/>
        <v/>
      </c>
      <c r="X97" t="str">
        <f t="shared" si="19"/>
        <v/>
      </c>
      <c r="Y97" t="str">
        <f t="array" ref="Y97">IFERROR(INDEX($T$6:$T$305,MATCH(1,COUNTIF($Y$5:Y96,$T$6:$T$305)+($T$6:$T396&lt;&gt;"")*1,0)),"")</f>
        <v/>
      </c>
      <c r="Z97" t="str">
        <f t="shared" si="20"/>
        <v/>
      </c>
      <c r="AA97" t="str">
        <f t="shared" si="21"/>
        <v/>
      </c>
      <c r="AC97" t="str">
        <f>IF(Y97="","",VLOOKUP(Y97,Detaildaten!$F$8:$W$308,18,0))</f>
        <v/>
      </c>
      <c r="AD97" t="str">
        <f>IF(Y97="","",Leistungsübersicht!$D$9)</f>
        <v/>
      </c>
      <c r="AE97" t="str">
        <f>IF(Y97="","",IF(AD97=Optionen!$N$6,Optionen!$N$6,IF(AD97=Optionen!$N$5,Leistungsübersicht!$D$10,IF(AD97=Optionen!$N$4,Leistungsübersicht!$D$10))))</f>
        <v/>
      </c>
      <c r="AF97" t="str">
        <f>IF(Y97="","",IF(AD97=Optionen!$N$4,Leistungsübersicht!$D$11))</f>
        <v/>
      </c>
      <c r="AG97" s="19" t="str">
        <f>_xlfn.IFNA(INDEX(Verteilungsschlüssel!$B$5:$V$35,MATCH('Leistungsübersicht - WIP'!AC97,Verteilungsschlüssel!$B$5:$B$35,0),MATCH('Leistungsübersicht - WIP'!AE97,Verteilungsschlüssel!$B$5:$V$5,0)),"")</f>
        <v/>
      </c>
    </row>
    <row r="98" spans="2:33" x14ac:dyDescent="0.3">
      <c r="B98">
        <v>93</v>
      </c>
      <c r="C98" t="str">
        <f>IF(Detaildaten!AD100="","",Detaildaten!AD100)</f>
        <v/>
      </c>
      <c r="D98" t="str">
        <f>IF(Detaildaten!AE100="","",Detaildaten!AE100)</f>
        <v>(Bitte Wählen)</v>
      </c>
      <c r="E98" t="str">
        <f>IF(Detaildaten!AC100="","",Detaildaten!AC100)</f>
        <v>(Bitte Wählen)</v>
      </c>
      <c r="G98" t="str">
        <f>CONCATENATE(Detaildaten!D100," [",Detaildaten!E100,"] ")</f>
        <v xml:space="preserve"> [] </v>
      </c>
      <c r="H98" t="str">
        <f>IF(Detaildaten!F100="","",Detaildaten!F100)</f>
        <v/>
      </c>
      <c r="I98" t="str">
        <f>Detaildaten!Z100</f>
        <v>(Bitte Wählen)</v>
      </c>
      <c r="J98" t="str">
        <f>IF(Detaildaten!AA100="","",Detaildaten!AA100)</f>
        <v/>
      </c>
      <c r="L98" t="str">
        <f t="shared" si="11"/>
        <v/>
      </c>
      <c r="M98" t="str">
        <f t="shared" si="12"/>
        <v/>
      </c>
      <c r="N98" t="str">
        <f t="shared" si="13"/>
        <v/>
      </c>
      <c r="O98" t="str">
        <f t="shared" si="14"/>
        <v/>
      </c>
      <c r="Q98">
        <f>COUNTIFS(Optionen!$T$3:$T$8,Leistungsübersicht!$D$9,Optionen!$U$3:$U$8,'Leistungsübersicht - WIP'!E98)</f>
        <v>0</v>
      </c>
      <c r="S98" t="str">
        <f t="shared" si="15"/>
        <v/>
      </c>
      <c r="T98" t="str">
        <f t="shared" si="16"/>
        <v/>
      </c>
      <c r="U98" t="str">
        <f t="shared" si="17"/>
        <v/>
      </c>
      <c r="V98" t="str">
        <f t="shared" si="18"/>
        <v/>
      </c>
      <c r="X98" t="str">
        <f t="shared" si="19"/>
        <v/>
      </c>
      <c r="Y98" t="str">
        <f t="array" ref="Y98">IFERROR(INDEX($T$6:$T$305,MATCH(1,COUNTIF($Y$5:Y97,$T$6:$T$305)+($T$6:$T397&lt;&gt;"")*1,0)),"")</f>
        <v/>
      </c>
      <c r="Z98" t="str">
        <f t="shared" si="20"/>
        <v/>
      </c>
      <c r="AA98" t="str">
        <f t="shared" si="21"/>
        <v/>
      </c>
      <c r="AC98" t="str">
        <f>IF(Y98="","",VLOOKUP(Y98,Detaildaten!$F$8:$W$308,18,0))</f>
        <v/>
      </c>
      <c r="AD98" t="str">
        <f>IF(Y98="","",Leistungsübersicht!$D$9)</f>
        <v/>
      </c>
      <c r="AE98" t="str">
        <f>IF(Y98="","",IF(AD98=Optionen!$N$6,Optionen!$N$6,IF(AD98=Optionen!$N$5,Leistungsübersicht!$D$10,IF(AD98=Optionen!$N$4,Leistungsübersicht!$D$10))))</f>
        <v/>
      </c>
      <c r="AF98" t="str">
        <f>IF(Y98="","",IF(AD98=Optionen!$N$4,Leistungsübersicht!$D$11))</f>
        <v/>
      </c>
      <c r="AG98" s="19" t="str">
        <f>_xlfn.IFNA(INDEX(Verteilungsschlüssel!$B$5:$V$35,MATCH('Leistungsübersicht - WIP'!AC98,Verteilungsschlüssel!$B$5:$B$35,0),MATCH('Leistungsübersicht - WIP'!AE98,Verteilungsschlüssel!$B$5:$V$5,0)),"")</f>
        <v/>
      </c>
    </row>
    <row r="99" spans="2:33" x14ac:dyDescent="0.3">
      <c r="B99">
        <v>94</v>
      </c>
      <c r="C99" t="str">
        <f>IF(Detaildaten!AD101="","",Detaildaten!AD101)</f>
        <v/>
      </c>
      <c r="D99" t="str">
        <f>IF(Detaildaten!AE101="","",Detaildaten!AE101)</f>
        <v>(Bitte Wählen)</v>
      </c>
      <c r="E99" t="str">
        <f>IF(Detaildaten!AC101="","",Detaildaten!AC101)</f>
        <v>(Bitte Wählen)</v>
      </c>
      <c r="G99" t="str">
        <f>CONCATENATE(Detaildaten!D101," [",Detaildaten!E101,"] ")</f>
        <v xml:space="preserve"> [] </v>
      </c>
      <c r="H99" t="str">
        <f>IF(Detaildaten!F101="","",Detaildaten!F101)</f>
        <v/>
      </c>
      <c r="I99" t="str">
        <f>Detaildaten!Z101</f>
        <v>(Bitte Wählen)</v>
      </c>
      <c r="J99" t="str">
        <f>IF(Detaildaten!AA101="","",Detaildaten!AA101)</f>
        <v/>
      </c>
      <c r="L99" t="str">
        <f t="shared" si="11"/>
        <v/>
      </c>
      <c r="M99" t="str">
        <f t="shared" si="12"/>
        <v/>
      </c>
      <c r="N99" t="str">
        <f t="shared" si="13"/>
        <v/>
      </c>
      <c r="O99" t="str">
        <f t="shared" si="14"/>
        <v/>
      </c>
      <c r="Q99">
        <f>COUNTIFS(Optionen!$T$3:$T$8,Leistungsübersicht!$D$9,Optionen!$U$3:$U$8,'Leistungsübersicht - WIP'!E99)</f>
        <v>0</v>
      </c>
      <c r="S99" t="str">
        <f t="shared" si="15"/>
        <v/>
      </c>
      <c r="T99" t="str">
        <f t="shared" si="16"/>
        <v/>
      </c>
      <c r="U99" t="str">
        <f t="shared" si="17"/>
        <v/>
      </c>
      <c r="V99" t="str">
        <f t="shared" si="18"/>
        <v/>
      </c>
      <c r="X99" t="str">
        <f t="shared" si="19"/>
        <v/>
      </c>
      <c r="Y99" t="str">
        <f t="array" ref="Y99">IFERROR(INDEX($T$6:$T$305,MATCH(1,COUNTIF($Y$5:Y98,$T$6:$T$305)+($T$6:$T398&lt;&gt;"")*1,0)),"")</f>
        <v/>
      </c>
      <c r="Z99" t="str">
        <f t="shared" si="20"/>
        <v/>
      </c>
      <c r="AA99" t="str">
        <f t="shared" si="21"/>
        <v/>
      </c>
      <c r="AC99" t="str">
        <f>IF(Y99="","",VLOOKUP(Y99,Detaildaten!$F$8:$W$308,18,0))</f>
        <v/>
      </c>
      <c r="AD99" t="str">
        <f>IF(Y99="","",Leistungsübersicht!$D$9)</f>
        <v/>
      </c>
      <c r="AE99" t="str">
        <f>IF(Y99="","",IF(AD99=Optionen!$N$6,Optionen!$N$6,IF(AD99=Optionen!$N$5,Leistungsübersicht!$D$10,IF(AD99=Optionen!$N$4,Leistungsübersicht!$D$10))))</f>
        <v/>
      </c>
      <c r="AF99" t="str">
        <f>IF(Y99="","",IF(AD99=Optionen!$N$4,Leistungsübersicht!$D$11))</f>
        <v/>
      </c>
      <c r="AG99" s="19" t="str">
        <f>_xlfn.IFNA(INDEX(Verteilungsschlüssel!$B$5:$V$35,MATCH('Leistungsübersicht - WIP'!AC99,Verteilungsschlüssel!$B$5:$B$35,0),MATCH('Leistungsübersicht - WIP'!AE99,Verteilungsschlüssel!$B$5:$V$5,0)),"")</f>
        <v/>
      </c>
    </row>
    <row r="100" spans="2:33" x14ac:dyDescent="0.3">
      <c r="B100">
        <v>95</v>
      </c>
      <c r="C100" t="str">
        <f>IF(Detaildaten!AD102="","",Detaildaten!AD102)</f>
        <v/>
      </c>
      <c r="D100" t="str">
        <f>IF(Detaildaten!AE102="","",Detaildaten!AE102)</f>
        <v>(Bitte Wählen)</v>
      </c>
      <c r="E100" t="str">
        <f>IF(Detaildaten!AC102="","",Detaildaten!AC102)</f>
        <v>(Bitte Wählen)</v>
      </c>
      <c r="G100" t="str">
        <f>CONCATENATE(Detaildaten!D102," [",Detaildaten!E102,"] ")</f>
        <v xml:space="preserve"> [] </v>
      </c>
      <c r="H100" t="str">
        <f>IF(Detaildaten!F102="","",Detaildaten!F102)</f>
        <v/>
      </c>
      <c r="I100" t="str">
        <f>Detaildaten!Z102</f>
        <v>(Bitte Wählen)</v>
      </c>
      <c r="J100" t="str">
        <f>IF(Detaildaten!AA102="","",Detaildaten!AA102)</f>
        <v/>
      </c>
      <c r="L100" t="str">
        <f t="shared" si="11"/>
        <v/>
      </c>
      <c r="M100" t="str">
        <f t="shared" si="12"/>
        <v/>
      </c>
      <c r="N100" t="str">
        <f t="shared" si="13"/>
        <v/>
      </c>
      <c r="O100" t="str">
        <f t="shared" si="14"/>
        <v/>
      </c>
      <c r="Q100">
        <f>COUNTIFS(Optionen!$T$3:$T$8,Leistungsübersicht!$D$9,Optionen!$U$3:$U$8,'Leistungsübersicht - WIP'!E100)</f>
        <v>0</v>
      </c>
      <c r="S100" t="str">
        <f t="shared" si="15"/>
        <v/>
      </c>
      <c r="T100" t="str">
        <f t="shared" si="16"/>
        <v/>
      </c>
      <c r="U100" t="str">
        <f t="shared" si="17"/>
        <v/>
      </c>
      <c r="V100" t="str">
        <f t="shared" si="18"/>
        <v/>
      </c>
      <c r="X100" t="str">
        <f t="shared" si="19"/>
        <v/>
      </c>
      <c r="Y100" t="str">
        <f t="array" ref="Y100">IFERROR(INDEX($T$6:$T$305,MATCH(1,COUNTIF($Y$5:Y99,$T$6:$T$305)+($T$6:$T399&lt;&gt;"")*1,0)),"")</f>
        <v/>
      </c>
      <c r="Z100" t="str">
        <f t="shared" si="20"/>
        <v/>
      </c>
      <c r="AA100" t="str">
        <f t="shared" si="21"/>
        <v/>
      </c>
      <c r="AC100" t="str">
        <f>IF(Y100="","",VLOOKUP(Y100,Detaildaten!$F$8:$W$308,18,0))</f>
        <v/>
      </c>
      <c r="AD100" t="str">
        <f>IF(Y100="","",Leistungsübersicht!$D$9)</f>
        <v/>
      </c>
      <c r="AE100" t="str">
        <f>IF(Y100="","",IF(AD100=Optionen!$N$6,Optionen!$N$6,IF(AD100=Optionen!$N$5,Leistungsübersicht!$D$10,IF(AD100=Optionen!$N$4,Leistungsübersicht!$D$10))))</f>
        <v/>
      </c>
      <c r="AF100" t="str">
        <f>IF(Y100="","",IF(AD100=Optionen!$N$4,Leistungsübersicht!$D$11))</f>
        <v/>
      </c>
      <c r="AG100" s="19" t="str">
        <f>_xlfn.IFNA(INDEX(Verteilungsschlüssel!$B$5:$V$35,MATCH('Leistungsübersicht - WIP'!AC100,Verteilungsschlüssel!$B$5:$B$35,0),MATCH('Leistungsübersicht - WIP'!AE100,Verteilungsschlüssel!$B$5:$V$5,0)),"")</f>
        <v/>
      </c>
    </row>
    <row r="101" spans="2:33" x14ac:dyDescent="0.3">
      <c r="B101">
        <v>96</v>
      </c>
      <c r="C101" t="str">
        <f>IF(Detaildaten!AD103="","",Detaildaten!AD103)</f>
        <v/>
      </c>
      <c r="D101" t="str">
        <f>IF(Detaildaten!AE103="","",Detaildaten!AE103)</f>
        <v>(Bitte Wählen)</v>
      </c>
      <c r="E101" t="str">
        <f>IF(Detaildaten!AC103="","",Detaildaten!AC103)</f>
        <v>(Bitte Wählen)</v>
      </c>
      <c r="G101" t="str">
        <f>CONCATENATE(Detaildaten!D103," [",Detaildaten!E103,"] ")</f>
        <v xml:space="preserve"> [] </v>
      </c>
      <c r="H101" t="str">
        <f>IF(Detaildaten!F103="","",Detaildaten!F103)</f>
        <v/>
      </c>
      <c r="I101" t="str">
        <f>Detaildaten!Z103</f>
        <v>(Bitte Wählen)</v>
      </c>
      <c r="J101" t="str">
        <f>IF(Detaildaten!AA103="","",Detaildaten!AA103)</f>
        <v/>
      </c>
      <c r="L101" t="str">
        <f t="shared" si="11"/>
        <v/>
      </c>
      <c r="M101" t="str">
        <f t="shared" si="12"/>
        <v/>
      </c>
      <c r="N101" t="str">
        <f t="shared" si="13"/>
        <v/>
      </c>
      <c r="O101" t="str">
        <f t="shared" si="14"/>
        <v/>
      </c>
      <c r="Q101">
        <f>COUNTIFS(Optionen!$T$3:$T$8,Leistungsübersicht!$D$9,Optionen!$U$3:$U$8,'Leistungsübersicht - WIP'!E101)</f>
        <v>0</v>
      </c>
      <c r="S101" t="str">
        <f t="shared" si="15"/>
        <v/>
      </c>
      <c r="T101" t="str">
        <f t="shared" si="16"/>
        <v/>
      </c>
      <c r="U101" t="str">
        <f t="shared" si="17"/>
        <v/>
      </c>
      <c r="V101" t="str">
        <f t="shared" si="18"/>
        <v/>
      </c>
      <c r="X101" t="str">
        <f t="shared" si="19"/>
        <v/>
      </c>
      <c r="Y101" t="str">
        <f t="array" ref="Y101">IFERROR(INDEX($T$6:$T$305,MATCH(1,COUNTIF($Y$5:Y100,$T$6:$T$305)+($T$6:$T400&lt;&gt;"")*1,0)),"")</f>
        <v/>
      </c>
      <c r="Z101" t="str">
        <f t="shared" si="20"/>
        <v/>
      </c>
      <c r="AA101" t="str">
        <f t="shared" si="21"/>
        <v/>
      </c>
      <c r="AC101" t="str">
        <f>IF(Y101="","",VLOOKUP(Y101,Detaildaten!$F$8:$W$308,18,0))</f>
        <v/>
      </c>
      <c r="AD101" t="str">
        <f>IF(Y101="","",Leistungsübersicht!$D$9)</f>
        <v/>
      </c>
      <c r="AE101" t="str">
        <f>IF(Y101="","",IF(AD101=Optionen!$N$6,Optionen!$N$6,IF(AD101=Optionen!$N$5,Leistungsübersicht!$D$10,IF(AD101=Optionen!$N$4,Leistungsübersicht!$D$10))))</f>
        <v/>
      </c>
      <c r="AF101" t="str">
        <f>IF(Y101="","",IF(AD101=Optionen!$N$4,Leistungsübersicht!$D$11))</f>
        <v/>
      </c>
      <c r="AG101" s="19" t="str">
        <f>_xlfn.IFNA(INDEX(Verteilungsschlüssel!$B$5:$V$35,MATCH('Leistungsübersicht - WIP'!AC101,Verteilungsschlüssel!$B$5:$B$35,0),MATCH('Leistungsübersicht - WIP'!AE101,Verteilungsschlüssel!$B$5:$V$5,0)),"")</f>
        <v/>
      </c>
    </row>
    <row r="102" spans="2:33" x14ac:dyDescent="0.3">
      <c r="B102">
        <v>97</v>
      </c>
      <c r="C102" t="str">
        <f>IF(Detaildaten!AD104="","",Detaildaten!AD104)</f>
        <v/>
      </c>
      <c r="D102" t="str">
        <f>IF(Detaildaten!AE104="","",Detaildaten!AE104)</f>
        <v>(Bitte Wählen)</v>
      </c>
      <c r="E102" t="str">
        <f>IF(Detaildaten!AC104="","",Detaildaten!AC104)</f>
        <v>(Bitte Wählen)</v>
      </c>
      <c r="G102" t="str">
        <f>CONCATENATE(Detaildaten!D104," [",Detaildaten!E104,"] ")</f>
        <v xml:space="preserve"> [] </v>
      </c>
      <c r="H102" t="str">
        <f>IF(Detaildaten!F104="","",Detaildaten!F104)</f>
        <v/>
      </c>
      <c r="I102" t="str">
        <f>Detaildaten!Z104</f>
        <v>(Bitte Wählen)</v>
      </c>
      <c r="J102" t="str">
        <f>IF(Detaildaten!AA104="","",Detaildaten!AA104)</f>
        <v/>
      </c>
      <c r="L102" t="str">
        <f t="shared" si="11"/>
        <v/>
      </c>
      <c r="M102" t="str">
        <f t="shared" si="12"/>
        <v/>
      </c>
      <c r="N102" t="str">
        <f t="shared" si="13"/>
        <v/>
      </c>
      <c r="O102" t="str">
        <f t="shared" si="14"/>
        <v/>
      </c>
      <c r="Q102">
        <f>COUNTIFS(Optionen!$T$3:$T$8,Leistungsübersicht!$D$9,Optionen!$U$3:$U$8,'Leistungsübersicht - WIP'!E102)</f>
        <v>0</v>
      </c>
      <c r="S102" t="str">
        <f t="shared" si="15"/>
        <v/>
      </c>
      <c r="T102" t="str">
        <f t="shared" si="16"/>
        <v/>
      </c>
      <c r="U102" t="str">
        <f t="shared" si="17"/>
        <v/>
      </c>
      <c r="V102" t="str">
        <f t="shared" si="18"/>
        <v/>
      </c>
      <c r="X102" t="str">
        <f t="shared" si="19"/>
        <v/>
      </c>
      <c r="Y102" t="str">
        <f t="array" ref="Y102">IFERROR(INDEX($T$6:$T$305,MATCH(1,COUNTIF($Y$5:Y101,$T$6:$T$305)+($T$6:$T401&lt;&gt;"")*1,0)),"")</f>
        <v/>
      </c>
      <c r="Z102" t="str">
        <f t="shared" si="20"/>
        <v/>
      </c>
      <c r="AA102" t="str">
        <f t="shared" si="21"/>
        <v/>
      </c>
      <c r="AC102" t="str">
        <f>IF(Y102="","",VLOOKUP(Y102,Detaildaten!$F$8:$W$308,18,0))</f>
        <v/>
      </c>
      <c r="AD102" t="str">
        <f>IF(Y102="","",Leistungsübersicht!$D$9)</f>
        <v/>
      </c>
      <c r="AE102" t="str">
        <f>IF(Y102="","",IF(AD102=Optionen!$N$6,Optionen!$N$6,IF(AD102=Optionen!$N$5,Leistungsübersicht!$D$10,IF(AD102=Optionen!$N$4,Leistungsübersicht!$D$10))))</f>
        <v/>
      </c>
      <c r="AF102" t="str">
        <f>IF(Y102="","",IF(AD102=Optionen!$N$4,Leistungsübersicht!$D$11))</f>
        <v/>
      </c>
      <c r="AG102" s="19" t="str">
        <f>_xlfn.IFNA(INDEX(Verteilungsschlüssel!$B$5:$V$35,MATCH('Leistungsübersicht - WIP'!AC102,Verteilungsschlüssel!$B$5:$B$35,0),MATCH('Leistungsübersicht - WIP'!AE102,Verteilungsschlüssel!$B$5:$V$5,0)),"")</f>
        <v/>
      </c>
    </row>
    <row r="103" spans="2:33" x14ac:dyDescent="0.3">
      <c r="B103">
        <v>98</v>
      </c>
      <c r="C103" t="str">
        <f>IF(Detaildaten!AD105="","",Detaildaten!AD105)</f>
        <v/>
      </c>
      <c r="D103" t="str">
        <f>IF(Detaildaten!AE105="","",Detaildaten!AE105)</f>
        <v>(Bitte Wählen)</v>
      </c>
      <c r="E103" t="str">
        <f>IF(Detaildaten!AC105="","",Detaildaten!AC105)</f>
        <v>(Bitte Wählen)</v>
      </c>
      <c r="G103" t="str">
        <f>CONCATENATE(Detaildaten!D105," [",Detaildaten!E105,"] ")</f>
        <v xml:space="preserve"> [] </v>
      </c>
      <c r="H103" t="str">
        <f>IF(Detaildaten!F105="","",Detaildaten!F105)</f>
        <v/>
      </c>
      <c r="I103" t="str">
        <f>Detaildaten!Z105</f>
        <v>(Bitte Wählen)</v>
      </c>
      <c r="J103" t="str">
        <f>IF(Detaildaten!AA105="","",Detaildaten!AA105)</f>
        <v/>
      </c>
      <c r="L103" t="str">
        <f t="shared" si="11"/>
        <v/>
      </c>
      <c r="M103" t="str">
        <f t="shared" si="12"/>
        <v/>
      </c>
      <c r="N103" t="str">
        <f t="shared" si="13"/>
        <v/>
      </c>
      <c r="O103" t="str">
        <f t="shared" si="14"/>
        <v/>
      </c>
      <c r="Q103">
        <f>COUNTIFS(Optionen!$T$3:$T$8,Leistungsübersicht!$D$9,Optionen!$U$3:$U$8,'Leistungsübersicht - WIP'!E103)</f>
        <v>0</v>
      </c>
      <c r="S103" t="str">
        <f t="shared" si="15"/>
        <v/>
      </c>
      <c r="T103" t="str">
        <f t="shared" si="16"/>
        <v/>
      </c>
      <c r="U103" t="str">
        <f t="shared" si="17"/>
        <v/>
      </c>
      <c r="V103" t="str">
        <f t="shared" si="18"/>
        <v/>
      </c>
      <c r="X103" t="str">
        <f t="shared" si="19"/>
        <v/>
      </c>
      <c r="Y103" t="str">
        <f t="array" ref="Y103">IFERROR(INDEX($T$6:$T$305,MATCH(1,COUNTIF($Y$5:Y102,$T$6:$T$305)+($T$6:$T402&lt;&gt;"")*1,0)),"")</f>
        <v/>
      </c>
      <c r="Z103" t="str">
        <f t="shared" si="20"/>
        <v/>
      </c>
      <c r="AA103" t="str">
        <f t="shared" si="21"/>
        <v/>
      </c>
      <c r="AC103" t="str">
        <f>IF(Y103="","",VLOOKUP(Y103,Detaildaten!$F$8:$W$308,18,0))</f>
        <v/>
      </c>
      <c r="AD103" t="str">
        <f>IF(Y103="","",Leistungsübersicht!$D$9)</f>
        <v/>
      </c>
      <c r="AE103" t="str">
        <f>IF(Y103="","",IF(AD103=Optionen!$N$6,Optionen!$N$6,IF(AD103=Optionen!$N$5,Leistungsübersicht!$D$10,IF(AD103=Optionen!$N$4,Leistungsübersicht!$D$10))))</f>
        <v/>
      </c>
      <c r="AF103" t="str">
        <f>IF(Y103="","",IF(AD103=Optionen!$N$4,Leistungsübersicht!$D$11))</f>
        <v/>
      </c>
      <c r="AG103" s="19" t="str">
        <f>_xlfn.IFNA(INDEX(Verteilungsschlüssel!$B$5:$V$35,MATCH('Leistungsübersicht - WIP'!AC103,Verteilungsschlüssel!$B$5:$B$35,0),MATCH('Leistungsübersicht - WIP'!AE103,Verteilungsschlüssel!$B$5:$V$5,0)),"")</f>
        <v/>
      </c>
    </row>
    <row r="104" spans="2:33" x14ac:dyDescent="0.3">
      <c r="B104">
        <v>99</v>
      </c>
      <c r="C104" t="str">
        <f>IF(Detaildaten!AD106="","",Detaildaten!AD106)</f>
        <v/>
      </c>
      <c r="D104" t="str">
        <f>IF(Detaildaten!AE106="","",Detaildaten!AE106)</f>
        <v>(Bitte Wählen)</v>
      </c>
      <c r="E104" t="str">
        <f>IF(Detaildaten!AC106="","",Detaildaten!AC106)</f>
        <v>(Bitte Wählen)</v>
      </c>
      <c r="G104" t="str">
        <f>CONCATENATE(Detaildaten!D106," [",Detaildaten!E106,"] ")</f>
        <v xml:space="preserve"> [] </v>
      </c>
      <c r="H104" t="str">
        <f>IF(Detaildaten!F106="","",Detaildaten!F106)</f>
        <v/>
      </c>
      <c r="I104" t="str">
        <f>Detaildaten!Z106</f>
        <v>(Bitte Wählen)</v>
      </c>
      <c r="J104" t="str">
        <f>IF(Detaildaten!AA106="","",Detaildaten!AA106)</f>
        <v/>
      </c>
      <c r="L104" t="str">
        <f t="shared" si="11"/>
        <v/>
      </c>
      <c r="M104" t="str">
        <f t="shared" si="12"/>
        <v/>
      </c>
      <c r="N104" t="str">
        <f t="shared" si="13"/>
        <v/>
      </c>
      <c r="O104" t="str">
        <f t="shared" si="14"/>
        <v/>
      </c>
      <c r="Q104">
        <f>COUNTIFS(Optionen!$T$3:$T$8,Leistungsübersicht!$D$9,Optionen!$U$3:$U$8,'Leistungsübersicht - WIP'!E104)</f>
        <v>0</v>
      </c>
      <c r="S104" t="str">
        <f t="shared" si="15"/>
        <v/>
      </c>
      <c r="T104" t="str">
        <f t="shared" si="16"/>
        <v/>
      </c>
      <c r="U104" t="str">
        <f t="shared" si="17"/>
        <v/>
      </c>
      <c r="V104" t="str">
        <f t="shared" si="18"/>
        <v/>
      </c>
      <c r="X104" t="str">
        <f t="shared" si="19"/>
        <v/>
      </c>
      <c r="Y104" t="str">
        <f t="array" ref="Y104">IFERROR(INDEX($T$6:$T$305,MATCH(1,COUNTIF($Y$5:Y103,$T$6:$T$305)+($T$6:$T403&lt;&gt;"")*1,0)),"")</f>
        <v/>
      </c>
      <c r="Z104" t="str">
        <f t="shared" si="20"/>
        <v/>
      </c>
      <c r="AA104" t="str">
        <f t="shared" si="21"/>
        <v/>
      </c>
      <c r="AC104" t="str">
        <f>IF(Y104="","",VLOOKUP(Y104,Detaildaten!$F$8:$W$308,18,0))</f>
        <v/>
      </c>
      <c r="AD104" t="str">
        <f>IF(Y104="","",Leistungsübersicht!$D$9)</f>
        <v/>
      </c>
      <c r="AE104" t="str">
        <f>IF(Y104="","",IF(AD104=Optionen!$N$6,Optionen!$N$6,IF(AD104=Optionen!$N$5,Leistungsübersicht!$D$10,IF(AD104=Optionen!$N$4,Leistungsübersicht!$D$10))))</f>
        <v/>
      </c>
      <c r="AF104" t="str">
        <f>IF(Y104="","",IF(AD104=Optionen!$N$4,Leistungsübersicht!$D$11))</f>
        <v/>
      </c>
      <c r="AG104" s="19" t="str">
        <f>_xlfn.IFNA(INDEX(Verteilungsschlüssel!$B$5:$V$35,MATCH('Leistungsübersicht - WIP'!AC104,Verteilungsschlüssel!$B$5:$B$35,0),MATCH('Leistungsübersicht - WIP'!AE104,Verteilungsschlüssel!$B$5:$V$5,0)),"")</f>
        <v/>
      </c>
    </row>
    <row r="105" spans="2:33" x14ac:dyDescent="0.3">
      <c r="B105">
        <v>100</v>
      </c>
      <c r="C105" t="str">
        <f>IF(Detaildaten!AD107="","",Detaildaten!AD107)</f>
        <v/>
      </c>
      <c r="D105" t="str">
        <f>IF(Detaildaten!AE107="","",Detaildaten!AE107)</f>
        <v>(Bitte Wählen)</v>
      </c>
      <c r="E105" t="str">
        <f>IF(Detaildaten!AC107="","",Detaildaten!AC107)</f>
        <v>(Bitte Wählen)</v>
      </c>
      <c r="G105" t="str">
        <f>CONCATENATE(Detaildaten!D107," [",Detaildaten!E107,"] ")</f>
        <v xml:space="preserve"> [] </v>
      </c>
      <c r="H105" t="str">
        <f>IF(Detaildaten!F107="","",Detaildaten!F107)</f>
        <v/>
      </c>
      <c r="I105" t="str">
        <f>Detaildaten!Z107</f>
        <v>(Bitte Wählen)</v>
      </c>
      <c r="J105" t="str">
        <f>IF(Detaildaten!AA107="","",Detaildaten!AA107)</f>
        <v/>
      </c>
      <c r="L105" t="str">
        <f t="shared" si="11"/>
        <v/>
      </c>
      <c r="M105" t="str">
        <f t="shared" si="12"/>
        <v/>
      </c>
      <c r="N105" t="str">
        <f t="shared" si="13"/>
        <v/>
      </c>
      <c r="O105" t="str">
        <f t="shared" si="14"/>
        <v/>
      </c>
      <c r="Q105">
        <f>COUNTIFS(Optionen!$T$3:$T$8,Leistungsübersicht!$D$9,Optionen!$U$3:$U$8,'Leistungsübersicht - WIP'!E105)</f>
        <v>0</v>
      </c>
      <c r="S105" t="str">
        <f t="shared" si="15"/>
        <v/>
      </c>
      <c r="T105" t="str">
        <f t="shared" si="16"/>
        <v/>
      </c>
      <c r="U105" t="str">
        <f t="shared" si="17"/>
        <v/>
      </c>
      <c r="V105" t="str">
        <f t="shared" si="18"/>
        <v/>
      </c>
      <c r="X105" t="str">
        <f t="shared" si="19"/>
        <v/>
      </c>
      <c r="Y105" t="str">
        <f t="array" ref="Y105">IFERROR(INDEX($T$6:$T$305,MATCH(1,COUNTIF($Y$5:Y104,$T$6:$T$305)+($T$6:$T404&lt;&gt;"")*1,0)),"")</f>
        <v/>
      </c>
      <c r="Z105" t="str">
        <f t="shared" si="20"/>
        <v/>
      </c>
      <c r="AA105" t="str">
        <f t="shared" si="21"/>
        <v/>
      </c>
      <c r="AC105" t="str">
        <f>IF(Y105="","",VLOOKUP(Y105,Detaildaten!$F$8:$W$308,18,0))</f>
        <v/>
      </c>
      <c r="AD105" t="str">
        <f>IF(Y105="","",Leistungsübersicht!$D$9)</f>
        <v/>
      </c>
      <c r="AE105" t="str">
        <f>IF(Y105="","",IF(AD105=Optionen!$N$6,Optionen!$N$6,IF(AD105=Optionen!$N$5,Leistungsübersicht!$D$10,IF(AD105=Optionen!$N$4,Leistungsübersicht!$D$10))))</f>
        <v/>
      </c>
      <c r="AF105" t="str">
        <f>IF(Y105="","",IF(AD105=Optionen!$N$4,Leistungsübersicht!$D$11))</f>
        <v/>
      </c>
      <c r="AG105" s="19" t="str">
        <f>_xlfn.IFNA(INDEX(Verteilungsschlüssel!$B$5:$V$35,MATCH('Leistungsübersicht - WIP'!AC105,Verteilungsschlüssel!$B$5:$B$35,0),MATCH('Leistungsübersicht - WIP'!AE105,Verteilungsschlüssel!$B$5:$V$5,0)),"")</f>
        <v/>
      </c>
    </row>
    <row r="106" spans="2:33" x14ac:dyDescent="0.3">
      <c r="B106">
        <v>101</v>
      </c>
      <c r="C106" t="str">
        <f>IF(Detaildaten!AD108="","",Detaildaten!AD108)</f>
        <v/>
      </c>
      <c r="D106" t="str">
        <f>IF(Detaildaten!AE108="","",Detaildaten!AE108)</f>
        <v>(Bitte Wählen)</v>
      </c>
      <c r="E106" t="str">
        <f>IF(Detaildaten!AC108="","",Detaildaten!AC108)</f>
        <v>(Bitte Wählen)</v>
      </c>
      <c r="G106" t="str">
        <f>CONCATENATE(Detaildaten!D108," [",Detaildaten!E108,"] ")</f>
        <v xml:space="preserve"> [] </v>
      </c>
      <c r="H106" t="str">
        <f>IF(Detaildaten!F108="","",Detaildaten!F108)</f>
        <v/>
      </c>
      <c r="I106" t="str">
        <f>Detaildaten!Z108</f>
        <v>(Bitte Wählen)</v>
      </c>
      <c r="J106" t="str">
        <f>IF(Detaildaten!AA108="","",Detaildaten!AA108)</f>
        <v/>
      </c>
      <c r="L106" t="str">
        <f t="shared" si="11"/>
        <v/>
      </c>
      <c r="M106" t="str">
        <f t="shared" si="12"/>
        <v/>
      </c>
      <c r="N106" t="str">
        <f t="shared" si="13"/>
        <v/>
      </c>
      <c r="O106" t="str">
        <f t="shared" si="14"/>
        <v/>
      </c>
      <c r="Q106">
        <f>COUNTIFS(Optionen!$T$3:$T$8,Leistungsübersicht!$D$9,Optionen!$U$3:$U$8,'Leistungsübersicht - WIP'!E106)</f>
        <v>0</v>
      </c>
      <c r="S106" t="str">
        <f t="shared" si="15"/>
        <v/>
      </c>
      <c r="T106" t="str">
        <f t="shared" si="16"/>
        <v/>
      </c>
      <c r="U106" t="str">
        <f t="shared" si="17"/>
        <v/>
      </c>
      <c r="V106" t="str">
        <f t="shared" si="18"/>
        <v/>
      </c>
      <c r="X106" t="str">
        <f t="shared" si="19"/>
        <v/>
      </c>
      <c r="Y106" t="str">
        <f t="array" ref="Y106">IFERROR(INDEX($T$6:$T$305,MATCH(1,COUNTIF($Y$5:Y105,$T$6:$T$305)+($T$6:$T405&lt;&gt;"")*1,0)),"")</f>
        <v/>
      </c>
      <c r="Z106" t="str">
        <f t="shared" si="20"/>
        <v/>
      </c>
      <c r="AA106" t="str">
        <f t="shared" si="21"/>
        <v/>
      </c>
      <c r="AC106" t="str">
        <f>IF(Y106="","",VLOOKUP(Y106,Detaildaten!$F$8:$W$308,18,0))</f>
        <v/>
      </c>
      <c r="AD106" t="str">
        <f>IF(Y106="","",Leistungsübersicht!$D$9)</f>
        <v/>
      </c>
      <c r="AE106" t="str">
        <f>IF(Y106="","",IF(AD106=Optionen!$N$6,Optionen!$N$6,IF(AD106=Optionen!$N$5,Leistungsübersicht!$D$10,IF(AD106=Optionen!$N$4,Leistungsübersicht!$D$10))))</f>
        <v/>
      </c>
      <c r="AF106" t="str">
        <f>IF(Y106="","",IF(AD106=Optionen!$N$4,Leistungsübersicht!$D$11))</f>
        <v/>
      </c>
      <c r="AG106" s="19" t="str">
        <f>_xlfn.IFNA(INDEX(Verteilungsschlüssel!$B$5:$V$35,MATCH('Leistungsübersicht - WIP'!AC106,Verteilungsschlüssel!$B$5:$B$35,0),MATCH('Leistungsübersicht - WIP'!AE106,Verteilungsschlüssel!$B$5:$V$5,0)),"")</f>
        <v/>
      </c>
    </row>
    <row r="107" spans="2:33" x14ac:dyDescent="0.3">
      <c r="B107">
        <v>102</v>
      </c>
      <c r="C107" t="str">
        <f>IF(Detaildaten!AD109="","",Detaildaten!AD109)</f>
        <v/>
      </c>
      <c r="D107" t="str">
        <f>IF(Detaildaten!AE109="","",Detaildaten!AE109)</f>
        <v>(Bitte Wählen)</v>
      </c>
      <c r="E107" t="str">
        <f>IF(Detaildaten!AC109="","",Detaildaten!AC109)</f>
        <v>(Bitte Wählen)</v>
      </c>
      <c r="G107" t="str">
        <f>CONCATENATE(Detaildaten!D109," [",Detaildaten!E109,"] ")</f>
        <v xml:space="preserve"> [] </v>
      </c>
      <c r="H107" t="str">
        <f>IF(Detaildaten!F109="","",Detaildaten!F109)</f>
        <v/>
      </c>
      <c r="I107" t="str">
        <f>Detaildaten!Z109</f>
        <v>(Bitte Wählen)</v>
      </c>
      <c r="J107" t="str">
        <f>IF(Detaildaten!AA109="","",Detaildaten!AA109)</f>
        <v/>
      </c>
      <c r="L107" t="str">
        <f t="shared" si="11"/>
        <v/>
      </c>
      <c r="M107" t="str">
        <f t="shared" si="12"/>
        <v/>
      </c>
      <c r="N107" t="str">
        <f t="shared" si="13"/>
        <v/>
      </c>
      <c r="O107" t="str">
        <f t="shared" si="14"/>
        <v/>
      </c>
      <c r="Q107">
        <f>COUNTIFS(Optionen!$T$3:$T$8,Leistungsübersicht!$D$9,Optionen!$U$3:$U$8,'Leistungsübersicht - WIP'!E107)</f>
        <v>0</v>
      </c>
      <c r="S107" t="str">
        <f t="shared" si="15"/>
        <v/>
      </c>
      <c r="T107" t="str">
        <f t="shared" si="16"/>
        <v/>
      </c>
      <c r="U107" t="str">
        <f t="shared" si="17"/>
        <v/>
      </c>
      <c r="V107" t="str">
        <f t="shared" si="18"/>
        <v/>
      </c>
      <c r="X107" t="str">
        <f t="shared" si="19"/>
        <v/>
      </c>
      <c r="Y107" t="str">
        <f t="array" ref="Y107">IFERROR(INDEX($T$6:$T$305,MATCH(1,COUNTIF($Y$5:Y106,$T$6:$T$305)+($T$6:$T406&lt;&gt;"")*1,0)),"")</f>
        <v/>
      </c>
      <c r="Z107" t="str">
        <f t="shared" si="20"/>
        <v/>
      </c>
      <c r="AA107" t="str">
        <f t="shared" si="21"/>
        <v/>
      </c>
      <c r="AC107" t="str">
        <f>IF(Y107="","",VLOOKUP(Y107,Detaildaten!$F$8:$W$308,18,0))</f>
        <v/>
      </c>
      <c r="AD107" t="str">
        <f>IF(Y107="","",Leistungsübersicht!$D$9)</f>
        <v/>
      </c>
      <c r="AE107" t="str">
        <f>IF(Y107="","",IF(AD107=Optionen!$N$6,Optionen!$N$6,IF(AD107=Optionen!$N$5,Leistungsübersicht!$D$10,IF(AD107=Optionen!$N$4,Leistungsübersicht!$D$10))))</f>
        <v/>
      </c>
      <c r="AF107" t="str">
        <f>IF(Y107="","",IF(AD107=Optionen!$N$4,Leistungsübersicht!$D$11))</f>
        <v/>
      </c>
      <c r="AG107" s="19" t="str">
        <f>_xlfn.IFNA(INDEX(Verteilungsschlüssel!$B$5:$V$35,MATCH('Leistungsübersicht - WIP'!AC107,Verteilungsschlüssel!$B$5:$B$35,0),MATCH('Leistungsübersicht - WIP'!AE107,Verteilungsschlüssel!$B$5:$V$5,0)),"")</f>
        <v/>
      </c>
    </row>
    <row r="108" spans="2:33" x14ac:dyDescent="0.3">
      <c r="B108">
        <v>103</v>
      </c>
      <c r="C108" t="str">
        <f>IF(Detaildaten!AD110="","",Detaildaten!AD110)</f>
        <v/>
      </c>
      <c r="D108" t="str">
        <f>IF(Detaildaten!AE110="","",Detaildaten!AE110)</f>
        <v>(Bitte Wählen)</v>
      </c>
      <c r="E108" t="str">
        <f>IF(Detaildaten!AC110="","",Detaildaten!AC110)</f>
        <v>(Bitte Wählen)</v>
      </c>
      <c r="G108" t="str">
        <f>CONCATENATE(Detaildaten!D110," [",Detaildaten!E110,"] ")</f>
        <v xml:space="preserve"> [] </v>
      </c>
      <c r="H108" t="str">
        <f>IF(Detaildaten!F110="","",Detaildaten!F110)</f>
        <v/>
      </c>
      <c r="I108" t="str">
        <f>Detaildaten!Z110</f>
        <v>(Bitte Wählen)</v>
      </c>
      <c r="J108" t="str">
        <f>IF(Detaildaten!AA110="","",Detaildaten!AA110)</f>
        <v/>
      </c>
      <c r="L108" t="str">
        <f t="shared" si="11"/>
        <v/>
      </c>
      <c r="M108" t="str">
        <f t="shared" si="12"/>
        <v/>
      </c>
      <c r="N108" t="str">
        <f t="shared" si="13"/>
        <v/>
      </c>
      <c r="O108" t="str">
        <f t="shared" si="14"/>
        <v/>
      </c>
      <c r="Q108">
        <f>COUNTIFS(Optionen!$T$3:$T$8,Leistungsübersicht!$D$9,Optionen!$U$3:$U$8,'Leistungsübersicht - WIP'!E108)</f>
        <v>0</v>
      </c>
      <c r="S108" t="str">
        <f t="shared" si="15"/>
        <v/>
      </c>
      <c r="T108" t="str">
        <f t="shared" si="16"/>
        <v/>
      </c>
      <c r="U108" t="str">
        <f t="shared" si="17"/>
        <v/>
      </c>
      <c r="V108" t="str">
        <f t="shared" si="18"/>
        <v/>
      </c>
      <c r="X108" t="str">
        <f t="shared" si="19"/>
        <v/>
      </c>
      <c r="Y108" t="str">
        <f t="array" ref="Y108">IFERROR(INDEX($T$6:$T$305,MATCH(1,COUNTIF($Y$5:Y107,$T$6:$T$305)+($T$6:$T407&lt;&gt;"")*1,0)),"")</f>
        <v/>
      </c>
      <c r="Z108" t="str">
        <f t="shared" si="20"/>
        <v/>
      </c>
      <c r="AA108" t="str">
        <f t="shared" si="21"/>
        <v/>
      </c>
      <c r="AC108" t="str">
        <f>IF(Y108="","",VLOOKUP(Y108,Detaildaten!$F$8:$W$308,18,0))</f>
        <v/>
      </c>
      <c r="AD108" t="str">
        <f>IF(Y108="","",Leistungsübersicht!$D$9)</f>
        <v/>
      </c>
      <c r="AE108" t="str">
        <f>IF(Y108="","",IF(AD108=Optionen!$N$6,Optionen!$N$6,IF(AD108=Optionen!$N$5,Leistungsübersicht!$D$10,IF(AD108=Optionen!$N$4,Leistungsübersicht!$D$10))))</f>
        <v/>
      </c>
      <c r="AF108" t="str">
        <f>IF(Y108="","",IF(AD108=Optionen!$N$4,Leistungsübersicht!$D$11))</f>
        <v/>
      </c>
      <c r="AG108" s="19" t="str">
        <f>_xlfn.IFNA(INDEX(Verteilungsschlüssel!$B$5:$V$35,MATCH('Leistungsübersicht - WIP'!AC108,Verteilungsschlüssel!$B$5:$B$35,0),MATCH('Leistungsübersicht - WIP'!AE108,Verteilungsschlüssel!$B$5:$V$5,0)),"")</f>
        <v/>
      </c>
    </row>
    <row r="109" spans="2:33" x14ac:dyDescent="0.3">
      <c r="B109">
        <v>104</v>
      </c>
      <c r="C109" t="str">
        <f>IF(Detaildaten!AD111="","",Detaildaten!AD111)</f>
        <v/>
      </c>
      <c r="D109" t="str">
        <f>IF(Detaildaten!AE111="","",Detaildaten!AE111)</f>
        <v>(Bitte Wählen)</v>
      </c>
      <c r="E109" t="str">
        <f>IF(Detaildaten!AC111="","",Detaildaten!AC111)</f>
        <v>(Bitte Wählen)</v>
      </c>
      <c r="G109" t="str">
        <f>CONCATENATE(Detaildaten!D111," [",Detaildaten!E111,"] ")</f>
        <v xml:space="preserve"> [] </v>
      </c>
      <c r="H109" t="str">
        <f>IF(Detaildaten!F111="","",Detaildaten!F111)</f>
        <v/>
      </c>
      <c r="I109" t="str">
        <f>Detaildaten!Z111</f>
        <v>(Bitte Wählen)</v>
      </c>
      <c r="J109" t="str">
        <f>IF(Detaildaten!AA111="","",Detaildaten!AA111)</f>
        <v/>
      </c>
      <c r="L109" t="str">
        <f t="shared" si="11"/>
        <v/>
      </c>
      <c r="M109" t="str">
        <f t="shared" si="12"/>
        <v/>
      </c>
      <c r="N109" t="str">
        <f t="shared" si="13"/>
        <v/>
      </c>
      <c r="O109" t="str">
        <f t="shared" si="14"/>
        <v/>
      </c>
      <c r="Q109">
        <f>COUNTIFS(Optionen!$T$3:$T$8,Leistungsübersicht!$D$9,Optionen!$U$3:$U$8,'Leistungsübersicht - WIP'!E109)</f>
        <v>0</v>
      </c>
      <c r="S109" t="str">
        <f t="shared" si="15"/>
        <v/>
      </c>
      <c r="T109" t="str">
        <f t="shared" si="16"/>
        <v/>
      </c>
      <c r="U109" t="str">
        <f t="shared" si="17"/>
        <v/>
      </c>
      <c r="V109" t="str">
        <f t="shared" si="18"/>
        <v/>
      </c>
      <c r="X109" t="str">
        <f t="shared" si="19"/>
        <v/>
      </c>
      <c r="Y109" t="str">
        <f t="array" ref="Y109">IFERROR(INDEX($T$6:$T$305,MATCH(1,COUNTIF($Y$5:Y108,$T$6:$T$305)+($T$6:$T408&lt;&gt;"")*1,0)),"")</f>
        <v/>
      </c>
      <c r="Z109" t="str">
        <f t="shared" si="20"/>
        <v/>
      </c>
      <c r="AA109" t="str">
        <f t="shared" si="21"/>
        <v/>
      </c>
      <c r="AC109" t="str">
        <f>IF(Y109="","",VLOOKUP(Y109,Detaildaten!$F$8:$W$308,18,0))</f>
        <v/>
      </c>
      <c r="AD109" t="str">
        <f>IF(Y109="","",Leistungsübersicht!$D$9)</f>
        <v/>
      </c>
      <c r="AE109" t="str">
        <f>IF(Y109="","",IF(AD109=Optionen!$N$6,Optionen!$N$6,IF(AD109=Optionen!$N$5,Leistungsübersicht!$D$10,IF(AD109=Optionen!$N$4,Leistungsübersicht!$D$10))))</f>
        <v/>
      </c>
      <c r="AF109" t="str">
        <f>IF(Y109="","",IF(AD109=Optionen!$N$4,Leistungsübersicht!$D$11))</f>
        <v/>
      </c>
      <c r="AG109" s="19" t="str">
        <f>_xlfn.IFNA(INDEX(Verteilungsschlüssel!$B$5:$V$35,MATCH('Leistungsübersicht - WIP'!AC109,Verteilungsschlüssel!$B$5:$B$35,0),MATCH('Leistungsübersicht - WIP'!AE109,Verteilungsschlüssel!$B$5:$V$5,0)),"")</f>
        <v/>
      </c>
    </row>
    <row r="110" spans="2:33" x14ac:dyDescent="0.3">
      <c r="B110">
        <v>105</v>
      </c>
      <c r="C110" t="str">
        <f>IF(Detaildaten!AD112="","",Detaildaten!AD112)</f>
        <v/>
      </c>
      <c r="D110" t="str">
        <f>IF(Detaildaten!AE112="","",Detaildaten!AE112)</f>
        <v>(Bitte Wählen)</v>
      </c>
      <c r="E110" t="str">
        <f>IF(Detaildaten!AC112="","",Detaildaten!AC112)</f>
        <v>(Bitte Wählen)</v>
      </c>
      <c r="G110" t="str">
        <f>CONCATENATE(Detaildaten!D112," [",Detaildaten!E112,"] ")</f>
        <v xml:space="preserve"> [] </v>
      </c>
      <c r="H110" t="str">
        <f>IF(Detaildaten!F112="","",Detaildaten!F112)</f>
        <v/>
      </c>
      <c r="I110" t="str">
        <f>Detaildaten!Z112</f>
        <v>(Bitte Wählen)</v>
      </c>
      <c r="J110" t="str">
        <f>IF(Detaildaten!AA112="","",Detaildaten!AA112)</f>
        <v/>
      </c>
      <c r="L110" t="str">
        <f t="shared" si="11"/>
        <v/>
      </c>
      <c r="M110" t="str">
        <f t="shared" si="12"/>
        <v/>
      </c>
      <c r="N110" t="str">
        <f t="shared" si="13"/>
        <v/>
      </c>
      <c r="O110" t="str">
        <f t="shared" si="14"/>
        <v/>
      </c>
      <c r="Q110">
        <f>COUNTIFS(Optionen!$T$3:$T$8,Leistungsübersicht!$D$9,Optionen!$U$3:$U$8,'Leistungsübersicht - WIP'!E110)</f>
        <v>0</v>
      </c>
      <c r="S110" t="str">
        <f t="shared" si="15"/>
        <v/>
      </c>
      <c r="T110" t="str">
        <f t="shared" si="16"/>
        <v/>
      </c>
      <c r="U110" t="str">
        <f t="shared" si="17"/>
        <v/>
      </c>
      <c r="V110" t="str">
        <f t="shared" si="18"/>
        <v/>
      </c>
      <c r="X110" t="str">
        <f t="shared" si="19"/>
        <v/>
      </c>
      <c r="Y110" t="str">
        <f t="array" ref="Y110">IFERROR(INDEX($T$6:$T$305,MATCH(1,COUNTIF($Y$5:Y109,$T$6:$T$305)+($T$6:$T409&lt;&gt;"")*1,0)),"")</f>
        <v/>
      </c>
      <c r="Z110" t="str">
        <f t="shared" si="20"/>
        <v/>
      </c>
      <c r="AA110" t="str">
        <f t="shared" si="21"/>
        <v/>
      </c>
      <c r="AC110" t="str">
        <f>IF(Y110="","",VLOOKUP(Y110,Detaildaten!$F$8:$W$308,18,0))</f>
        <v/>
      </c>
      <c r="AD110" t="str">
        <f>IF(Y110="","",Leistungsübersicht!$D$9)</f>
        <v/>
      </c>
      <c r="AE110" t="str">
        <f>IF(Y110="","",IF(AD110=Optionen!$N$6,Optionen!$N$6,IF(AD110=Optionen!$N$5,Leistungsübersicht!$D$10,IF(AD110=Optionen!$N$4,Leistungsübersicht!$D$10))))</f>
        <v/>
      </c>
      <c r="AF110" t="str">
        <f>IF(Y110="","",IF(AD110=Optionen!$N$4,Leistungsübersicht!$D$11))</f>
        <v/>
      </c>
      <c r="AG110" s="19" t="str">
        <f>_xlfn.IFNA(INDEX(Verteilungsschlüssel!$B$5:$V$35,MATCH('Leistungsübersicht - WIP'!AC110,Verteilungsschlüssel!$B$5:$B$35,0),MATCH('Leistungsübersicht - WIP'!AE110,Verteilungsschlüssel!$B$5:$V$5,0)),"")</f>
        <v/>
      </c>
    </row>
    <row r="111" spans="2:33" x14ac:dyDescent="0.3">
      <c r="B111">
        <v>106</v>
      </c>
      <c r="C111" t="str">
        <f>IF(Detaildaten!AD113="","",Detaildaten!AD113)</f>
        <v/>
      </c>
      <c r="D111" t="str">
        <f>IF(Detaildaten!AE113="","",Detaildaten!AE113)</f>
        <v>(Bitte Wählen)</v>
      </c>
      <c r="E111" t="str">
        <f>IF(Detaildaten!AC113="","",Detaildaten!AC113)</f>
        <v>(Bitte Wählen)</v>
      </c>
      <c r="G111" t="str">
        <f>CONCATENATE(Detaildaten!D113," [",Detaildaten!E113,"] ")</f>
        <v xml:space="preserve"> [] </v>
      </c>
      <c r="H111" t="str">
        <f>IF(Detaildaten!F113="","",Detaildaten!F113)</f>
        <v/>
      </c>
      <c r="I111" t="str">
        <f>Detaildaten!Z113</f>
        <v>(Bitte Wählen)</v>
      </c>
      <c r="J111" t="str">
        <f>IF(Detaildaten!AA113="","",Detaildaten!AA113)</f>
        <v/>
      </c>
      <c r="L111" t="str">
        <f t="shared" si="11"/>
        <v/>
      </c>
      <c r="M111" t="str">
        <f t="shared" si="12"/>
        <v/>
      </c>
      <c r="N111" t="str">
        <f t="shared" si="13"/>
        <v/>
      </c>
      <c r="O111" t="str">
        <f t="shared" si="14"/>
        <v/>
      </c>
      <c r="Q111">
        <f>COUNTIFS(Optionen!$T$3:$T$8,Leistungsübersicht!$D$9,Optionen!$U$3:$U$8,'Leistungsübersicht - WIP'!E111)</f>
        <v>0</v>
      </c>
      <c r="S111" t="str">
        <f t="shared" si="15"/>
        <v/>
      </c>
      <c r="T111" t="str">
        <f t="shared" si="16"/>
        <v/>
      </c>
      <c r="U111" t="str">
        <f t="shared" si="17"/>
        <v/>
      </c>
      <c r="V111" t="str">
        <f t="shared" si="18"/>
        <v/>
      </c>
      <c r="X111" t="str">
        <f t="shared" si="19"/>
        <v/>
      </c>
      <c r="Y111" t="str">
        <f t="array" ref="Y111">IFERROR(INDEX($T$6:$T$305,MATCH(1,COUNTIF($Y$5:Y110,$T$6:$T$305)+($T$6:$T410&lt;&gt;"")*1,0)),"")</f>
        <v/>
      </c>
      <c r="Z111" t="str">
        <f t="shared" si="20"/>
        <v/>
      </c>
      <c r="AA111" t="str">
        <f t="shared" si="21"/>
        <v/>
      </c>
      <c r="AC111" t="str">
        <f>IF(Y111="","",VLOOKUP(Y111,Detaildaten!$F$8:$W$308,18,0))</f>
        <v/>
      </c>
      <c r="AD111" t="str">
        <f>IF(Y111="","",Leistungsübersicht!$D$9)</f>
        <v/>
      </c>
      <c r="AE111" t="str">
        <f>IF(Y111="","",IF(AD111=Optionen!$N$6,Optionen!$N$6,IF(AD111=Optionen!$N$5,Leistungsübersicht!$D$10,IF(AD111=Optionen!$N$4,Leistungsübersicht!$D$10))))</f>
        <v/>
      </c>
      <c r="AF111" t="str">
        <f>IF(Y111="","",IF(AD111=Optionen!$N$4,Leistungsübersicht!$D$11))</f>
        <v/>
      </c>
      <c r="AG111" s="19" t="str">
        <f>_xlfn.IFNA(INDEX(Verteilungsschlüssel!$B$5:$V$35,MATCH('Leistungsübersicht - WIP'!AC111,Verteilungsschlüssel!$B$5:$B$35,0),MATCH('Leistungsübersicht - WIP'!AE111,Verteilungsschlüssel!$B$5:$V$5,0)),"")</f>
        <v/>
      </c>
    </row>
    <row r="112" spans="2:33" x14ac:dyDescent="0.3">
      <c r="B112">
        <v>107</v>
      </c>
      <c r="C112" t="str">
        <f>IF(Detaildaten!AD114="","",Detaildaten!AD114)</f>
        <v/>
      </c>
      <c r="D112" t="str">
        <f>IF(Detaildaten!AE114="","",Detaildaten!AE114)</f>
        <v>(Bitte Wählen)</v>
      </c>
      <c r="E112" t="str">
        <f>IF(Detaildaten!AC114="","",Detaildaten!AC114)</f>
        <v>(Bitte Wählen)</v>
      </c>
      <c r="G112" t="str">
        <f>CONCATENATE(Detaildaten!D114," [",Detaildaten!E114,"] ")</f>
        <v xml:space="preserve"> [] </v>
      </c>
      <c r="H112" t="str">
        <f>IF(Detaildaten!F114="","",Detaildaten!F114)</f>
        <v/>
      </c>
      <c r="I112" t="str">
        <f>Detaildaten!Z114</f>
        <v>(Bitte Wählen)</v>
      </c>
      <c r="J112" t="str">
        <f>IF(Detaildaten!AA114="","",Detaildaten!AA114)</f>
        <v/>
      </c>
      <c r="L112" t="str">
        <f t="shared" si="11"/>
        <v/>
      </c>
      <c r="M112" t="str">
        <f t="shared" si="12"/>
        <v/>
      </c>
      <c r="N112" t="str">
        <f t="shared" si="13"/>
        <v/>
      </c>
      <c r="O112" t="str">
        <f t="shared" si="14"/>
        <v/>
      </c>
      <c r="Q112">
        <f>COUNTIFS(Optionen!$T$3:$T$8,Leistungsübersicht!$D$9,Optionen!$U$3:$U$8,'Leistungsübersicht - WIP'!E112)</f>
        <v>0</v>
      </c>
      <c r="S112" t="str">
        <f t="shared" si="15"/>
        <v/>
      </c>
      <c r="T112" t="str">
        <f t="shared" si="16"/>
        <v/>
      </c>
      <c r="U112" t="str">
        <f t="shared" si="17"/>
        <v/>
      </c>
      <c r="V112" t="str">
        <f t="shared" si="18"/>
        <v/>
      </c>
      <c r="X112" t="str">
        <f t="shared" si="19"/>
        <v/>
      </c>
      <c r="Y112" t="str">
        <f t="array" ref="Y112">IFERROR(INDEX($T$6:$T$305,MATCH(1,COUNTIF($Y$5:Y111,$T$6:$T$305)+($T$6:$T411&lt;&gt;"")*1,0)),"")</f>
        <v/>
      </c>
      <c r="Z112" t="str">
        <f t="shared" si="20"/>
        <v/>
      </c>
      <c r="AA112" t="str">
        <f t="shared" si="21"/>
        <v/>
      </c>
      <c r="AC112" t="str">
        <f>IF(Y112="","",VLOOKUP(Y112,Detaildaten!$F$8:$W$308,18,0))</f>
        <v/>
      </c>
      <c r="AD112" t="str">
        <f>IF(Y112="","",Leistungsübersicht!$D$9)</f>
        <v/>
      </c>
      <c r="AE112" t="str">
        <f>IF(Y112="","",IF(AD112=Optionen!$N$6,Optionen!$N$6,IF(AD112=Optionen!$N$5,Leistungsübersicht!$D$10,IF(AD112=Optionen!$N$4,Leistungsübersicht!$D$10))))</f>
        <v/>
      </c>
      <c r="AF112" t="str">
        <f>IF(Y112="","",IF(AD112=Optionen!$N$4,Leistungsübersicht!$D$11))</f>
        <v/>
      </c>
      <c r="AG112" s="19" t="str">
        <f>_xlfn.IFNA(INDEX(Verteilungsschlüssel!$B$5:$V$35,MATCH('Leistungsübersicht - WIP'!AC112,Verteilungsschlüssel!$B$5:$B$35,0),MATCH('Leistungsübersicht - WIP'!AE112,Verteilungsschlüssel!$B$5:$V$5,0)),"")</f>
        <v/>
      </c>
    </row>
    <row r="113" spans="2:33" x14ac:dyDescent="0.3">
      <c r="B113">
        <v>108</v>
      </c>
      <c r="C113" t="str">
        <f>IF(Detaildaten!AD115="","",Detaildaten!AD115)</f>
        <v/>
      </c>
      <c r="D113" t="str">
        <f>IF(Detaildaten!AE115="","",Detaildaten!AE115)</f>
        <v>(Bitte Wählen)</v>
      </c>
      <c r="E113" t="str">
        <f>IF(Detaildaten!AC115="","",Detaildaten!AC115)</f>
        <v>(Bitte Wählen)</v>
      </c>
      <c r="G113" t="str">
        <f>CONCATENATE(Detaildaten!D115," [",Detaildaten!E115,"] ")</f>
        <v xml:space="preserve"> [] </v>
      </c>
      <c r="H113" t="str">
        <f>IF(Detaildaten!F115="","",Detaildaten!F115)</f>
        <v/>
      </c>
      <c r="I113" t="str">
        <f>Detaildaten!Z115</f>
        <v>(Bitte Wählen)</v>
      </c>
      <c r="J113" t="str">
        <f>IF(Detaildaten!AA115="","",Detaildaten!AA115)</f>
        <v/>
      </c>
      <c r="L113" t="str">
        <f t="shared" si="11"/>
        <v/>
      </c>
      <c r="M113" t="str">
        <f t="shared" si="12"/>
        <v/>
      </c>
      <c r="N113" t="str">
        <f t="shared" si="13"/>
        <v/>
      </c>
      <c r="O113" t="str">
        <f t="shared" si="14"/>
        <v/>
      </c>
      <c r="Q113">
        <f>COUNTIFS(Optionen!$T$3:$T$8,Leistungsübersicht!$D$9,Optionen!$U$3:$U$8,'Leistungsübersicht - WIP'!E113)</f>
        <v>0</v>
      </c>
      <c r="S113" t="str">
        <f t="shared" si="15"/>
        <v/>
      </c>
      <c r="T113" t="str">
        <f t="shared" si="16"/>
        <v/>
      </c>
      <c r="U113" t="str">
        <f t="shared" si="17"/>
        <v/>
      </c>
      <c r="V113" t="str">
        <f t="shared" si="18"/>
        <v/>
      </c>
      <c r="X113" t="str">
        <f t="shared" si="19"/>
        <v/>
      </c>
      <c r="Y113" t="str">
        <f t="array" ref="Y113">IFERROR(INDEX($T$6:$T$305,MATCH(1,COUNTIF($Y$5:Y112,$T$6:$T$305)+($T$6:$T412&lt;&gt;"")*1,0)),"")</f>
        <v/>
      </c>
      <c r="Z113" t="str">
        <f t="shared" si="20"/>
        <v/>
      </c>
      <c r="AA113" t="str">
        <f t="shared" si="21"/>
        <v/>
      </c>
      <c r="AC113" t="str">
        <f>IF(Y113="","",VLOOKUP(Y113,Detaildaten!$F$8:$W$308,18,0))</f>
        <v/>
      </c>
      <c r="AD113" t="str">
        <f>IF(Y113="","",Leistungsübersicht!$D$9)</f>
        <v/>
      </c>
      <c r="AE113" t="str">
        <f>IF(Y113="","",IF(AD113=Optionen!$N$6,Optionen!$N$6,IF(AD113=Optionen!$N$5,Leistungsübersicht!$D$10,IF(AD113=Optionen!$N$4,Leistungsübersicht!$D$10))))</f>
        <v/>
      </c>
      <c r="AF113" t="str">
        <f>IF(Y113="","",IF(AD113=Optionen!$N$4,Leistungsübersicht!$D$11))</f>
        <v/>
      </c>
      <c r="AG113" s="19" t="str">
        <f>_xlfn.IFNA(INDEX(Verteilungsschlüssel!$B$5:$V$35,MATCH('Leistungsübersicht - WIP'!AC113,Verteilungsschlüssel!$B$5:$B$35,0),MATCH('Leistungsübersicht - WIP'!AE113,Verteilungsschlüssel!$B$5:$V$5,0)),"")</f>
        <v/>
      </c>
    </row>
    <row r="114" spans="2:33" x14ac:dyDescent="0.3">
      <c r="B114">
        <v>109</v>
      </c>
      <c r="C114" t="str">
        <f>IF(Detaildaten!AD116="","",Detaildaten!AD116)</f>
        <v/>
      </c>
      <c r="D114" t="str">
        <f>IF(Detaildaten!AE116="","",Detaildaten!AE116)</f>
        <v>(Bitte Wählen)</v>
      </c>
      <c r="E114" t="str">
        <f>IF(Detaildaten!AC116="","",Detaildaten!AC116)</f>
        <v>(Bitte Wählen)</v>
      </c>
      <c r="G114" t="str">
        <f>CONCATENATE(Detaildaten!D116," [",Detaildaten!E116,"] ")</f>
        <v xml:space="preserve"> [] </v>
      </c>
      <c r="H114" t="str">
        <f>IF(Detaildaten!F116="","",Detaildaten!F116)</f>
        <v/>
      </c>
      <c r="I114" t="str">
        <f>Detaildaten!Z116</f>
        <v>(Bitte Wählen)</v>
      </c>
      <c r="J114" t="str">
        <f>IF(Detaildaten!AA116="","",Detaildaten!AA116)</f>
        <v/>
      </c>
      <c r="L114" t="str">
        <f t="shared" si="11"/>
        <v/>
      </c>
      <c r="M114" t="str">
        <f t="shared" si="12"/>
        <v/>
      </c>
      <c r="N114" t="str">
        <f t="shared" si="13"/>
        <v/>
      </c>
      <c r="O114" t="str">
        <f t="shared" si="14"/>
        <v/>
      </c>
      <c r="Q114">
        <f>COUNTIFS(Optionen!$T$3:$T$8,Leistungsübersicht!$D$9,Optionen!$U$3:$U$8,'Leistungsübersicht - WIP'!E114)</f>
        <v>0</v>
      </c>
      <c r="S114" t="str">
        <f t="shared" si="15"/>
        <v/>
      </c>
      <c r="T114" t="str">
        <f t="shared" si="16"/>
        <v/>
      </c>
      <c r="U114" t="str">
        <f t="shared" si="17"/>
        <v/>
      </c>
      <c r="V114" t="str">
        <f t="shared" si="18"/>
        <v/>
      </c>
      <c r="X114" t="str">
        <f t="shared" si="19"/>
        <v/>
      </c>
      <c r="Y114" t="str">
        <f t="array" ref="Y114">IFERROR(INDEX($T$6:$T$305,MATCH(1,COUNTIF($Y$5:Y113,$T$6:$T$305)+($T$6:$T413&lt;&gt;"")*1,0)),"")</f>
        <v/>
      </c>
      <c r="Z114" t="str">
        <f t="shared" si="20"/>
        <v/>
      </c>
      <c r="AA114" t="str">
        <f t="shared" si="21"/>
        <v/>
      </c>
      <c r="AC114" t="str">
        <f>IF(Y114="","",VLOOKUP(Y114,Detaildaten!$F$8:$W$308,18,0))</f>
        <v/>
      </c>
      <c r="AD114" t="str">
        <f>IF(Y114="","",Leistungsübersicht!$D$9)</f>
        <v/>
      </c>
      <c r="AE114" t="str">
        <f>IF(Y114="","",IF(AD114=Optionen!$N$6,Optionen!$N$6,IF(AD114=Optionen!$N$5,Leistungsübersicht!$D$10,IF(AD114=Optionen!$N$4,Leistungsübersicht!$D$10))))</f>
        <v/>
      </c>
      <c r="AF114" t="str">
        <f>IF(Y114="","",IF(AD114=Optionen!$N$4,Leistungsübersicht!$D$11))</f>
        <v/>
      </c>
      <c r="AG114" s="19" t="str">
        <f>_xlfn.IFNA(INDEX(Verteilungsschlüssel!$B$5:$V$35,MATCH('Leistungsübersicht - WIP'!AC114,Verteilungsschlüssel!$B$5:$B$35,0),MATCH('Leistungsübersicht - WIP'!AE114,Verteilungsschlüssel!$B$5:$V$5,0)),"")</f>
        <v/>
      </c>
    </row>
    <row r="115" spans="2:33" x14ac:dyDescent="0.3">
      <c r="B115">
        <v>110</v>
      </c>
      <c r="C115" t="str">
        <f>IF(Detaildaten!AD117="","",Detaildaten!AD117)</f>
        <v/>
      </c>
      <c r="D115" t="str">
        <f>IF(Detaildaten!AE117="","",Detaildaten!AE117)</f>
        <v>(Bitte Wählen)</v>
      </c>
      <c r="E115" t="str">
        <f>IF(Detaildaten!AC117="","",Detaildaten!AC117)</f>
        <v>(Bitte Wählen)</v>
      </c>
      <c r="G115" t="str">
        <f>CONCATENATE(Detaildaten!D117," [",Detaildaten!E117,"] ")</f>
        <v xml:space="preserve"> [] </v>
      </c>
      <c r="H115" t="str">
        <f>IF(Detaildaten!F117="","",Detaildaten!F117)</f>
        <v/>
      </c>
      <c r="I115" t="str">
        <f>Detaildaten!Z117</f>
        <v>(Bitte Wählen)</v>
      </c>
      <c r="J115" t="str">
        <f>IF(Detaildaten!AA117="","",Detaildaten!AA117)</f>
        <v/>
      </c>
      <c r="L115" t="str">
        <f t="shared" si="11"/>
        <v/>
      </c>
      <c r="M115" t="str">
        <f t="shared" si="12"/>
        <v/>
      </c>
      <c r="N115" t="str">
        <f t="shared" si="13"/>
        <v/>
      </c>
      <c r="O115" t="str">
        <f t="shared" si="14"/>
        <v/>
      </c>
      <c r="Q115">
        <f>COUNTIFS(Optionen!$T$3:$T$8,Leistungsübersicht!$D$9,Optionen!$U$3:$U$8,'Leistungsübersicht - WIP'!E115)</f>
        <v>0</v>
      </c>
      <c r="S115" t="str">
        <f t="shared" si="15"/>
        <v/>
      </c>
      <c r="T115" t="str">
        <f t="shared" si="16"/>
        <v/>
      </c>
      <c r="U115" t="str">
        <f t="shared" si="17"/>
        <v/>
      </c>
      <c r="V115" t="str">
        <f t="shared" si="18"/>
        <v/>
      </c>
      <c r="X115" t="str">
        <f t="shared" si="19"/>
        <v/>
      </c>
      <c r="Y115" t="str">
        <f t="array" ref="Y115">IFERROR(INDEX($T$6:$T$305,MATCH(1,COUNTIF($Y$5:Y114,$T$6:$T$305)+($T$6:$T414&lt;&gt;"")*1,0)),"")</f>
        <v/>
      </c>
      <c r="Z115" t="str">
        <f t="shared" si="20"/>
        <v/>
      </c>
      <c r="AA115" t="str">
        <f t="shared" si="21"/>
        <v/>
      </c>
      <c r="AC115" t="str">
        <f>IF(Y115="","",VLOOKUP(Y115,Detaildaten!$F$8:$W$308,18,0))</f>
        <v/>
      </c>
      <c r="AD115" t="str">
        <f>IF(Y115="","",Leistungsübersicht!$D$9)</f>
        <v/>
      </c>
      <c r="AE115" t="str">
        <f>IF(Y115="","",IF(AD115=Optionen!$N$6,Optionen!$N$6,IF(AD115=Optionen!$N$5,Leistungsübersicht!$D$10,IF(AD115=Optionen!$N$4,Leistungsübersicht!$D$10))))</f>
        <v/>
      </c>
      <c r="AF115" t="str">
        <f>IF(Y115="","",IF(AD115=Optionen!$N$4,Leistungsübersicht!$D$11))</f>
        <v/>
      </c>
      <c r="AG115" s="19" t="str">
        <f>_xlfn.IFNA(INDEX(Verteilungsschlüssel!$B$5:$V$35,MATCH('Leistungsübersicht - WIP'!AC115,Verteilungsschlüssel!$B$5:$B$35,0),MATCH('Leistungsübersicht - WIP'!AE115,Verteilungsschlüssel!$B$5:$V$5,0)),"")</f>
        <v/>
      </c>
    </row>
    <row r="116" spans="2:33" x14ac:dyDescent="0.3">
      <c r="B116">
        <v>111</v>
      </c>
      <c r="C116" t="str">
        <f>IF(Detaildaten!AD118="","",Detaildaten!AD118)</f>
        <v/>
      </c>
      <c r="D116" t="str">
        <f>IF(Detaildaten!AE118="","",Detaildaten!AE118)</f>
        <v>(Bitte Wählen)</v>
      </c>
      <c r="E116" t="str">
        <f>IF(Detaildaten!AC118="","",Detaildaten!AC118)</f>
        <v>(Bitte Wählen)</v>
      </c>
      <c r="G116" t="str">
        <f>CONCATENATE(Detaildaten!D118," [",Detaildaten!E118,"] ")</f>
        <v xml:space="preserve"> [] </v>
      </c>
      <c r="H116" t="str">
        <f>IF(Detaildaten!F118="","",Detaildaten!F118)</f>
        <v/>
      </c>
      <c r="I116" t="str">
        <f>Detaildaten!Z118</f>
        <v>(Bitte Wählen)</v>
      </c>
      <c r="J116" t="str">
        <f>IF(Detaildaten!AA118="","",Detaildaten!AA118)</f>
        <v/>
      </c>
      <c r="L116" t="str">
        <f t="shared" si="11"/>
        <v/>
      </c>
      <c r="M116" t="str">
        <f t="shared" si="12"/>
        <v/>
      </c>
      <c r="N116" t="str">
        <f t="shared" si="13"/>
        <v/>
      </c>
      <c r="O116" t="str">
        <f t="shared" si="14"/>
        <v/>
      </c>
      <c r="Q116">
        <f>COUNTIFS(Optionen!$T$3:$T$8,Leistungsübersicht!$D$9,Optionen!$U$3:$U$8,'Leistungsübersicht - WIP'!E116)</f>
        <v>0</v>
      </c>
      <c r="S116" t="str">
        <f t="shared" si="15"/>
        <v/>
      </c>
      <c r="T116" t="str">
        <f t="shared" si="16"/>
        <v/>
      </c>
      <c r="U116" t="str">
        <f t="shared" si="17"/>
        <v/>
      </c>
      <c r="V116" t="str">
        <f t="shared" si="18"/>
        <v/>
      </c>
      <c r="X116" t="str">
        <f t="shared" si="19"/>
        <v/>
      </c>
      <c r="Y116" t="str">
        <f t="array" ref="Y116">IFERROR(INDEX($T$6:$T$305,MATCH(1,COUNTIF($Y$5:Y115,$T$6:$T$305)+($T$6:$T415&lt;&gt;"")*1,0)),"")</f>
        <v/>
      </c>
      <c r="Z116" t="str">
        <f t="shared" si="20"/>
        <v/>
      </c>
      <c r="AA116" t="str">
        <f t="shared" si="21"/>
        <v/>
      </c>
      <c r="AC116" t="str">
        <f>IF(Y116="","",VLOOKUP(Y116,Detaildaten!$F$8:$W$308,18,0))</f>
        <v/>
      </c>
      <c r="AD116" t="str">
        <f>IF(Y116="","",Leistungsübersicht!$D$9)</f>
        <v/>
      </c>
      <c r="AE116" t="str">
        <f>IF(Y116="","",IF(AD116=Optionen!$N$6,Optionen!$N$6,IF(AD116=Optionen!$N$5,Leistungsübersicht!$D$10,IF(AD116=Optionen!$N$4,Leistungsübersicht!$D$10))))</f>
        <v/>
      </c>
      <c r="AF116" t="str">
        <f>IF(Y116="","",IF(AD116=Optionen!$N$4,Leistungsübersicht!$D$11))</f>
        <v/>
      </c>
      <c r="AG116" s="19" t="str">
        <f>_xlfn.IFNA(INDEX(Verteilungsschlüssel!$B$5:$V$35,MATCH('Leistungsübersicht - WIP'!AC116,Verteilungsschlüssel!$B$5:$B$35,0),MATCH('Leistungsübersicht - WIP'!AE116,Verteilungsschlüssel!$B$5:$V$5,0)),"")</f>
        <v/>
      </c>
    </row>
    <row r="117" spans="2:33" x14ac:dyDescent="0.3">
      <c r="B117">
        <v>112</v>
      </c>
      <c r="C117" t="str">
        <f>IF(Detaildaten!AD119="","",Detaildaten!AD119)</f>
        <v/>
      </c>
      <c r="D117" t="str">
        <f>IF(Detaildaten!AE119="","",Detaildaten!AE119)</f>
        <v>(Bitte Wählen)</v>
      </c>
      <c r="E117" t="str">
        <f>IF(Detaildaten!AC119="","",Detaildaten!AC119)</f>
        <v>(Bitte Wählen)</v>
      </c>
      <c r="G117" t="str">
        <f>CONCATENATE(Detaildaten!D119," [",Detaildaten!E119,"] ")</f>
        <v xml:space="preserve"> [] </v>
      </c>
      <c r="H117" t="str">
        <f>IF(Detaildaten!F119="","",Detaildaten!F119)</f>
        <v/>
      </c>
      <c r="I117" t="str">
        <f>Detaildaten!Z119</f>
        <v>(Bitte Wählen)</v>
      </c>
      <c r="J117" t="str">
        <f>IF(Detaildaten!AA119="","",Detaildaten!AA119)</f>
        <v/>
      </c>
      <c r="L117" t="str">
        <f t="shared" si="11"/>
        <v/>
      </c>
      <c r="M117" t="str">
        <f t="shared" si="12"/>
        <v/>
      </c>
      <c r="N117" t="str">
        <f t="shared" si="13"/>
        <v/>
      </c>
      <c r="O117" t="str">
        <f t="shared" si="14"/>
        <v/>
      </c>
      <c r="Q117">
        <f>COUNTIFS(Optionen!$T$3:$T$8,Leistungsübersicht!$D$9,Optionen!$U$3:$U$8,'Leistungsübersicht - WIP'!E117)</f>
        <v>0</v>
      </c>
      <c r="S117" t="str">
        <f t="shared" si="15"/>
        <v/>
      </c>
      <c r="T117" t="str">
        <f t="shared" si="16"/>
        <v/>
      </c>
      <c r="U117" t="str">
        <f t="shared" si="17"/>
        <v/>
      </c>
      <c r="V117" t="str">
        <f t="shared" si="18"/>
        <v/>
      </c>
      <c r="X117" t="str">
        <f t="shared" si="19"/>
        <v/>
      </c>
      <c r="Y117" t="str">
        <f t="array" ref="Y117">IFERROR(INDEX($T$6:$T$305,MATCH(1,COUNTIF($Y$5:Y116,$T$6:$T$305)+($T$6:$T416&lt;&gt;"")*1,0)),"")</f>
        <v/>
      </c>
      <c r="Z117" t="str">
        <f t="shared" si="20"/>
        <v/>
      </c>
      <c r="AA117" t="str">
        <f t="shared" si="21"/>
        <v/>
      </c>
      <c r="AC117" t="str">
        <f>IF(Y117="","",VLOOKUP(Y117,Detaildaten!$F$8:$W$308,18,0))</f>
        <v/>
      </c>
      <c r="AD117" t="str">
        <f>IF(Y117="","",Leistungsübersicht!$D$9)</f>
        <v/>
      </c>
      <c r="AE117" t="str">
        <f>IF(Y117="","",IF(AD117=Optionen!$N$6,Optionen!$N$6,IF(AD117=Optionen!$N$5,Leistungsübersicht!$D$10,IF(AD117=Optionen!$N$4,Leistungsübersicht!$D$10))))</f>
        <v/>
      </c>
      <c r="AF117" t="str">
        <f>IF(Y117="","",IF(AD117=Optionen!$N$4,Leistungsübersicht!$D$11))</f>
        <v/>
      </c>
      <c r="AG117" s="19" t="str">
        <f>_xlfn.IFNA(INDEX(Verteilungsschlüssel!$B$5:$V$35,MATCH('Leistungsübersicht - WIP'!AC117,Verteilungsschlüssel!$B$5:$B$35,0),MATCH('Leistungsübersicht - WIP'!AE117,Verteilungsschlüssel!$B$5:$V$5,0)),"")</f>
        <v/>
      </c>
    </row>
    <row r="118" spans="2:33" x14ac:dyDescent="0.3">
      <c r="B118">
        <v>113</v>
      </c>
      <c r="C118" t="str">
        <f>IF(Detaildaten!AD120="","",Detaildaten!AD120)</f>
        <v/>
      </c>
      <c r="D118" t="str">
        <f>IF(Detaildaten!AE120="","",Detaildaten!AE120)</f>
        <v>(Bitte Wählen)</v>
      </c>
      <c r="E118" t="str">
        <f>IF(Detaildaten!AC120="","",Detaildaten!AC120)</f>
        <v>(Bitte Wählen)</v>
      </c>
      <c r="G118" t="str">
        <f>CONCATENATE(Detaildaten!D120," [",Detaildaten!E120,"] ")</f>
        <v xml:space="preserve"> [] </v>
      </c>
      <c r="H118" t="str">
        <f>IF(Detaildaten!F120="","",Detaildaten!F120)</f>
        <v/>
      </c>
      <c r="I118" t="str">
        <f>Detaildaten!Z120</f>
        <v>(Bitte Wählen)</v>
      </c>
      <c r="J118" t="str">
        <f>IF(Detaildaten!AA120="","",Detaildaten!AA120)</f>
        <v/>
      </c>
      <c r="L118" t="str">
        <f t="shared" si="11"/>
        <v/>
      </c>
      <c r="M118" t="str">
        <f t="shared" si="12"/>
        <v/>
      </c>
      <c r="N118" t="str">
        <f t="shared" si="13"/>
        <v/>
      </c>
      <c r="O118" t="str">
        <f t="shared" si="14"/>
        <v/>
      </c>
      <c r="Q118">
        <f>COUNTIFS(Optionen!$T$3:$T$8,Leistungsübersicht!$D$9,Optionen!$U$3:$U$8,'Leistungsübersicht - WIP'!E118)</f>
        <v>0</v>
      </c>
      <c r="S118" t="str">
        <f t="shared" si="15"/>
        <v/>
      </c>
      <c r="T118" t="str">
        <f t="shared" si="16"/>
        <v/>
      </c>
      <c r="U118" t="str">
        <f t="shared" si="17"/>
        <v/>
      </c>
      <c r="V118" t="str">
        <f t="shared" si="18"/>
        <v/>
      </c>
      <c r="X118" t="str">
        <f t="shared" si="19"/>
        <v/>
      </c>
      <c r="Y118" t="str">
        <f t="array" ref="Y118">IFERROR(INDEX($T$6:$T$305,MATCH(1,COUNTIF($Y$5:Y117,$T$6:$T$305)+($T$6:$T417&lt;&gt;"")*1,0)),"")</f>
        <v/>
      </c>
      <c r="Z118" t="str">
        <f t="shared" si="20"/>
        <v/>
      </c>
      <c r="AA118" t="str">
        <f t="shared" si="21"/>
        <v/>
      </c>
      <c r="AC118" t="str">
        <f>IF(Y118="","",VLOOKUP(Y118,Detaildaten!$F$8:$W$308,18,0))</f>
        <v/>
      </c>
      <c r="AD118" t="str">
        <f>IF(Y118="","",Leistungsübersicht!$D$9)</f>
        <v/>
      </c>
      <c r="AE118" t="str">
        <f>IF(Y118="","",IF(AD118=Optionen!$N$6,Optionen!$N$6,IF(AD118=Optionen!$N$5,Leistungsübersicht!$D$10,IF(AD118=Optionen!$N$4,Leistungsübersicht!$D$10))))</f>
        <v/>
      </c>
      <c r="AF118" t="str">
        <f>IF(Y118="","",IF(AD118=Optionen!$N$4,Leistungsübersicht!$D$11))</f>
        <v/>
      </c>
      <c r="AG118" s="19" t="str">
        <f>_xlfn.IFNA(INDEX(Verteilungsschlüssel!$B$5:$V$35,MATCH('Leistungsübersicht - WIP'!AC118,Verteilungsschlüssel!$B$5:$B$35,0),MATCH('Leistungsübersicht - WIP'!AE118,Verteilungsschlüssel!$B$5:$V$5,0)),"")</f>
        <v/>
      </c>
    </row>
    <row r="119" spans="2:33" x14ac:dyDescent="0.3">
      <c r="B119">
        <v>114</v>
      </c>
      <c r="C119" t="str">
        <f>IF(Detaildaten!AD121="","",Detaildaten!AD121)</f>
        <v/>
      </c>
      <c r="D119" t="str">
        <f>IF(Detaildaten!AE121="","",Detaildaten!AE121)</f>
        <v>(Bitte Wählen)</v>
      </c>
      <c r="E119" t="str">
        <f>IF(Detaildaten!AC121="","",Detaildaten!AC121)</f>
        <v>(Bitte Wählen)</v>
      </c>
      <c r="G119" t="str">
        <f>CONCATENATE(Detaildaten!D121," [",Detaildaten!E121,"] ")</f>
        <v xml:space="preserve"> [] </v>
      </c>
      <c r="H119" t="str">
        <f>IF(Detaildaten!F121="","",Detaildaten!F121)</f>
        <v/>
      </c>
      <c r="I119" t="str">
        <f>Detaildaten!Z121</f>
        <v>(Bitte Wählen)</v>
      </c>
      <c r="J119" t="str">
        <f>IF(Detaildaten!AA121="","",Detaildaten!AA121)</f>
        <v/>
      </c>
      <c r="L119" t="str">
        <f t="shared" si="11"/>
        <v/>
      </c>
      <c r="M119" t="str">
        <f t="shared" si="12"/>
        <v/>
      </c>
      <c r="N119" t="str">
        <f t="shared" si="13"/>
        <v/>
      </c>
      <c r="O119" t="str">
        <f t="shared" si="14"/>
        <v/>
      </c>
      <c r="Q119">
        <f>COUNTIFS(Optionen!$T$3:$T$8,Leistungsübersicht!$D$9,Optionen!$U$3:$U$8,'Leistungsübersicht - WIP'!E119)</f>
        <v>0</v>
      </c>
      <c r="S119" t="str">
        <f t="shared" si="15"/>
        <v/>
      </c>
      <c r="T119" t="str">
        <f t="shared" si="16"/>
        <v/>
      </c>
      <c r="U119" t="str">
        <f t="shared" si="17"/>
        <v/>
      </c>
      <c r="V119" t="str">
        <f t="shared" si="18"/>
        <v/>
      </c>
      <c r="X119" t="str">
        <f t="shared" si="19"/>
        <v/>
      </c>
      <c r="Y119" t="str">
        <f t="array" ref="Y119">IFERROR(INDEX($T$6:$T$305,MATCH(1,COUNTIF($Y$5:Y118,$T$6:$T$305)+($T$6:$T418&lt;&gt;"")*1,0)),"")</f>
        <v/>
      </c>
      <c r="Z119" t="str">
        <f t="shared" si="20"/>
        <v/>
      </c>
      <c r="AA119" t="str">
        <f t="shared" si="21"/>
        <v/>
      </c>
      <c r="AC119" t="str">
        <f>IF(Y119="","",VLOOKUP(Y119,Detaildaten!$F$8:$W$308,18,0))</f>
        <v/>
      </c>
      <c r="AD119" t="str">
        <f>IF(Y119="","",Leistungsübersicht!$D$9)</f>
        <v/>
      </c>
      <c r="AE119" t="str">
        <f>IF(Y119="","",IF(AD119=Optionen!$N$6,Optionen!$N$6,IF(AD119=Optionen!$N$5,Leistungsübersicht!$D$10,IF(AD119=Optionen!$N$4,Leistungsübersicht!$D$10))))</f>
        <v/>
      </c>
      <c r="AF119" t="str">
        <f>IF(Y119="","",IF(AD119=Optionen!$N$4,Leistungsübersicht!$D$11))</f>
        <v/>
      </c>
      <c r="AG119" s="19" t="str">
        <f>_xlfn.IFNA(INDEX(Verteilungsschlüssel!$B$5:$V$35,MATCH('Leistungsübersicht - WIP'!AC119,Verteilungsschlüssel!$B$5:$B$35,0),MATCH('Leistungsübersicht - WIP'!AE119,Verteilungsschlüssel!$B$5:$V$5,0)),"")</f>
        <v/>
      </c>
    </row>
    <row r="120" spans="2:33" x14ac:dyDescent="0.3">
      <c r="B120">
        <v>115</v>
      </c>
      <c r="C120" t="str">
        <f>IF(Detaildaten!AD122="","",Detaildaten!AD122)</f>
        <v/>
      </c>
      <c r="D120" t="str">
        <f>IF(Detaildaten!AE122="","",Detaildaten!AE122)</f>
        <v>(Bitte Wählen)</v>
      </c>
      <c r="E120" t="str">
        <f>IF(Detaildaten!AC122="","",Detaildaten!AC122)</f>
        <v>(Bitte Wählen)</v>
      </c>
      <c r="G120" t="str">
        <f>CONCATENATE(Detaildaten!D122," [",Detaildaten!E122,"] ")</f>
        <v xml:space="preserve"> [] </v>
      </c>
      <c r="H120" t="str">
        <f>IF(Detaildaten!F122="","",Detaildaten!F122)</f>
        <v/>
      </c>
      <c r="I120" t="str">
        <f>Detaildaten!Z122</f>
        <v>(Bitte Wählen)</v>
      </c>
      <c r="J120" t="str">
        <f>IF(Detaildaten!AA122="","",Detaildaten!AA122)</f>
        <v/>
      </c>
      <c r="L120" t="str">
        <f t="shared" si="11"/>
        <v/>
      </c>
      <c r="M120" t="str">
        <f t="shared" si="12"/>
        <v/>
      </c>
      <c r="N120" t="str">
        <f t="shared" si="13"/>
        <v/>
      </c>
      <c r="O120" t="str">
        <f t="shared" si="14"/>
        <v/>
      </c>
      <c r="Q120">
        <f>COUNTIFS(Optionen!$T$3:$T$8,Leistungsübersicht!$D$9,Optionen!$U$3:$U$8,'Leistungsübersicht - WIP'!E120)</f>
        <v>0</v>
      </c>
      <c r="S120" t="str">
        <f t="shared" si="15"/>
        <v/>
      </c>
      <c r="T120" t="str">
        <f t="shared" si="16"/>
        <v/>
      </c>
      <c r="U120" t="str">
        <f t="shared" si="17"/>
        <v/>
      </c>
      <c r="V120" t="str">
        <f t="shared" si="18"/>
        <v/>
      </c>
      <c r="X120" t="str">
        <f t="shared" si="19"/>
        <v/>
      </c>
      <c r="Y120" t="str">
        <f t="array" ref="Y120">IFERROR(INDEX($T$6:$T$305,MATCH(1,COUNTIF($Y$5:Y119,$T$6:$T$305)+($T$6:$T419&lt;&gt;"")*1,0)),"")</f>
        <v/>
      </c>
      <c r="Z120" t="str">
        <f t="shared" si="20"/>
        <v/>
      </c>
      <c r="AA120" t="str">
        <f t="shared" si="21"/>
        <v/>
      </c>
      <c r="AC120" t="str">
        <f>IF(Y120="","",VLOOKUP(Y120,Detaildaten!$F$8:$W$308,18,0))</f>
        <v/>
      </c>
      <c r="AD120" t="str">
        <f>IF(Y120="","",Leistungsübersicht!$D$9)</f>
        <v/>
      </c>
      <c r="AE120" t="str">
        <f>IF(Y120="","",IF(AD120=Optionen!$N$6,Optionen!$N$6,IF(AD120=Optionen!$N$5,Leistungsübersicht!$D$10,IF(AD120=Optionen!$N$4,Leistungsübersicht!$D$10))))</f>
        <v/>
      </c>
      <c r="AF120" t="str">
        <f>IF(Y120="","",IF(AD120=Optionen!$N$4,Leistungsübersicht!$D$11))</f>
        <v/>
      </c>
      <c r="AG120" s="19" t="str">
        <f>_xlfn.IFNA(INDEX(Verteilungsschlüssel!$B$5:$V$35,MATCH('Leistungsübersicht - WIP'!AC120,Verteilungsschlüssel!$B$5:$B$35,0),MATCH('Leistungsübersicht - WIP'!AE120,Verteilungsschlüssel!$B$5:$V$5,0)),"")</f>
        <v/>
      </c>
    </row>
    <row r="121" spans="2:33" x14ac:dyDescent="0.3">
      <c r="B121">
        <v>116</v>
      </c>
      <c r="C121" t="str">
        <f>IF(Detaildaten!AD123="","",Detaildaten!AD123)</f>
        <v/>
      </c>
      <c r="D121" t="str">
        <f>IF(Detaildaten!AE123="","",Detaildaten!AE123)</f>
        <v>(Bitte Wählen)</v>
      </c>
      <c r="E121" t="str">
        <f>IF(Detaildaten!AC123="","",Detaildaten!AC123)</f>
        <v>(Bitte Wählen)</v>
      </c>
      <c r="G121" t="str">
        <f>CONCATENATE(Detaildaten!D123," [",Detaildaten!E123,"] ")</f>
        <v xml:space="preserve"> [] </v>
      </c>
      <c r="H121" t="str">
        <f>IF(Detaildaten!F123="","",Detaildaten!F123)</f>
        <v/>
      </c>
      <c r="I121" t="str">
        <f>Detaildaten!Z123</f>
        <v>(Bitte Wählen)</v>
      </c>
      <c r="J121" t="str">
        <f>IF(Detaildaten!AA123="","",Detaildaten!AA123)</f>
        <v/>
      </c>
      <c r="L121" t="str">
        <f t="shared" si="11"/>
        <v/>
      </c>
      <c r="M121" t="str">
        <f t="shared" si="12"/>
        <v/>
      </c>
      <c r="N121" t="str">
        <f t="shared" si="13"/>
        <v/>
      </c>
      <c r="O121" t="str">
        <f t="shared" si="14"/>
        <v/>
      </c>
      <c r="Q121">
        <f>COUNTIFS(Optionen!$T$3:$T$8,Leistungsübersicht!$D$9,Optionen!$U$3:$U$8,'Leistungsübersicht - WIP'!E121)</f>
        <v>0</v>
      </c>
      <c r="S121" t="str">
        <f t="shared" si="15"/>
        <v/>
      </c>
      <c r="T121" t="str">
        <f t="shared" si="16"/>
        <v/>
      </c>
      <c r="U121" t="str">
        <f t="shared" si="17"/>
        <v/>
      </c>
      <c r="V121" t="str">
        <f t="shared" si="18"/>
        <v/>
      </c>
      <c r="X121" t="str">
        <f t="shared" si="19"/>
        <v/>
      </c>
      <c r="Y121" t="str">
        <f t="array" ref="Y121">IFERROR(INDEX($T$6:$T$305,MATCH(1,COUNTIF($Y$5:Y120,$T$6:$T$305)+($T$6:$T420&lt;&gt;"")*1,0)),"")</f>
        <v/>
      </c>
      <c r="Z121" t="str">
        <f t="shared" si="20"/>
        <v/>
      </c>
      <c r="AA121" t="str">
        <f t="shared" si="21"/>
        <v/>
      </c>
      <c r="AC121" t="str">
        <f>IF(Y121="","",VLOOKUP(Y121,Detaildaten!$F$8:$W$308,18,0))</f>
        <v/>
      </c>
      <c r="AD121" t="str">
        <f>IF(Y121="","",Leistungsübersicht!$D$9)</f>
        <v/>
      </c>
      <c r="AE121" t="str">
        <f>IF(Y121="","",IF(AD121=Optionen!$N$6,Optionen!$N$6,IF(AD121=Optionen!$N$5,Leistungsübersicht!$D$10,IF(AD121=Optionen!$N$4,Leistungsübersicht!$D$10))))</f>
        <v/>
      </c>
      <c r="AF121" t="str">
        <f>IF(Y121="","",IF(AD121=Optionen!$N$4,Leistungsübersicht!$D$11))</f>
        <v/>
      </c>
      <c r="AG121" s="19" t="str">
        <f>_xlfn.IFNA(INDEX(Verteilungsschlüssel!$B$5:$V$35,MATCH('Leistungsübersicht - WIP'!AC121,Verteilungsschlüssel!$B$5:$B$35,0),MATCH('Leistungsübersicht - WIP'!AE121,Verteilungsschlüssel!$B$5:$V$5,0)),"")</f>
        <v/>
      </c>
    </row>
    <row r="122" spans="2:33" x14ac:dyDescent="0.3">
      <c r="B122">
        <v>117</v>
      </c>
      <c r="C122" t="str">
        <f>IF(Detaildaten!AD124="","",Detaildaten!AD124)</f>
        <v/>
      </c>
      <c r="D122" t="str">
        <f>IF(Detaildaten!AE124="","",Detaildaten!AE124)</f>
        <v>(Bitte Wählen)</v>
      </c>
      <c r="E122" t="str">
        <f>IF(Detaildaten!AC124="","",Detaildaten!AC124)</f>
        <v>(Bitte Wählen)</v>
      </c>
      <c r="G122" t="str">
        <f>CONCATENATE(Detaildaten!D124," [",Detaildaten!E124,"] ")</f>
        <v xml:space="preserve"> [] </v>
      </c>
      <c r="H122" t="str">
        <f>IF(Detaildaten!F124="","",Detaildaten!F124)</f>
        <v/>
      </c>
      <c r="I122" t="str">
        <f>Detaildaten!Z124</f>
        <v>(Bitte Wählen)</v>
      </c>
      <c r="J122" t="str">
        <f>IF(Detaildaten!AA124="","",Detaildaten!AA124)</f>
        <v/>
      </c>
      <c r="L122" t="str">
        <f t="shared" si="11"/>
        <v/>
      </c>
      <c r="M122" t="str">
        <f t="shared" si="12"/>
        <v/>
      </c>
      <c r="N122" t="str">
        <f t="shared" si="13"/>
        <v/>
      </c>
      <c r="O122" t="str">
        <f t="shared" si="14"/>
        <v/>
      </c>
      <c r="Q122">
        <f>COUNTIFS(Optionen!$T$3:$T$8,Leistungsübersicht!$D$9,Optionen!$U$3:$U$8,'Leistungsübersicht - WIP'!E122)</f>
        <v>0</v>
      </c>
      <c r="S122" t="str">
        <f t="shared" si="15"/>
        <v/>
      </c>
      <c r="T122" t="str">
        <f t="shared" si="16"/>
        <v/>
      </c>
      <c r="U122" t="str">
        <f t="shared" si="17"/>
        <v/>
      </c>
      <c r="V122" t="str">
        <f t="shared" si="18"/>
        <v/>
      </c>
      <c r="X122" t="str">
        <f t="shared" si="19"/>
        <v/>
      </c>
      <c r="Y122" t="str">
        <f t="array" ref="Y122">IFERROR(INDEX($T$6:$T$305,MATCH(1,COUNTIF($Y$5:Y121,$T$6:$T$305)+($T$6:$T421&lt;&gt;"")*1,0)),"")</f>
        <v/>
      </c>
      <c r="Z122" t="str">
        <f t="shared" si="20"/>
        <v/>
      </c>
      <c r="AA122" t="str">
        <f t="shared" si="21"/>
        <v/>
      </c>
      <c r="AC122" t="str">
        <f>IF(Y122="","",VLOOKUP(Y122,Detaildaten!$F$8:$W$308,18,0))</f>
        <v/>
      </c>
      <c r="AD122" t="str">
        <f>IF(Y122="","",Leistungsübersicht!$D$9)</f>
        <v/>
      </c>
      <c r="AE122" t="str">
        <f>IF(Y122="","",IF(AD122=Optionen!$N$6,Optionen!$N$6,IF(AD122=Optionen!$N$5,Leistungsübersicht!$D$10,IF(AD122=Optionen!$N$4,Leistungsübersicht!$D$10))))</f>
        <v/>
      </c>
      <c r="AF122" t="str">
        <f>IF(Y122="","",IF(AD122=Optionen!$N$4,Leistungsübersicht!$D$11))</f>
        <v/>
      </c>
      <c r="AG122" s="19" t="str">
        <f>_xlfn.IFNA(INDEX(Verteilungsschlüssel!$B$5:$V$35,MATCH('Leistungsübersicht - WIP'!AC122,Verteilungsschlüssel!$B$5:$B$35,0),MATCH('Leistungsübersicht - WIP'!AE122,Verteilungsschlüssel!$B$5:$V$5,0)),"")</f>
        <v/>
      </c>
    </row>
    <row r="123" spans="2:33" x14ac:dyDescent="0.3">
      <c r="B123">
        <v>118</v>
      </c>
      <c r="C123" t="str">
        <f>IF(Detaildaten!AD125="","",Detaildaten!AD125)</f>
        <v/>
      </c>
      <c r="D123" t="str">
        <f>IF(Detaildaten!AE125="","",Detaildaten!AE125)</f>
        <v>(Bitte Wählen)</v>
      </c>
      <c r="E123" t="str">
        <f>IF(Detaildaten!AC125="","",Detaildaten!AC125)</f>
        <v>(Bitte Wählen)</v>
      </c>
      <c r="G123" t="str">
        <f>CONCATENATE(Detaildaten!D125," [",Detaildaten!E125,"] ")</f>
        <v xml:space="preserve"> [] </v>
      </c>
      <c r="H123" t="str">
        <f>IF(Detaildaten!F125="","",Detaildaten!F125)</f>
        <v/>
      </c>
      <c r="I123" t="str">
        <f>Detaildaten!Z125</f>
        <v>(Bitte Wählen)</v>
      </c>
      <c r="J123" t="str">
        <f>IF(Detaildaten!AA125="","",Detaildaten!AA125)</f>
        <v/>
      </c>
      <c r="L123" t="str">
        <f t="shared" si="11"/>
        <v/>
      </c>
      <c r="M123" t="str">
        <f t="shared" si="12"/>
        <v/>
      </c>
      <c r="N123" t="str">
        <f t="shared" si="13"/>
        <v/>
      </c>
      <c r="O123" t="str">
        <f t="shared" si="14"/>
        <v/>
      </c>
      <c r="Q123">
        <f>COUNTIFS(Optionen!$T$3:$T$8,Leistungsübersicht!$D$9,Optionen!$U$3:$U$8,'Leistungsübersicht - WIP'!E123)</f>
        <v>0</v>
      </c>
      <c r="S123" t="str">
        <f t="shared" si="15"/>
        <v/>
      </c>
      <c r="T123" t="str">
        <f t="shared" si="16"/>
        <v/>
      </c>
      <c r="U123" t="str">
        <f t="shared" si="17"/>
        <v/>
      </c>
      <c r="V123" t="str">
        <f t="shared" si="18"/>
        <v/>
      </c>
      <c r="X123" t="str">
        <f t="shared" si="19"/>
        <v/>
      </c>
      <c r="Y123" t="str">
        <f t="array" ref="Y123">IFERROR(INDEX($T$6:$T$305,MATCH(1,COUNTIF($Y$5:Y122,$T$6:$T$305)+($T$6:$T422&lt;&gt;"")*1,0)),"")</f>
        <v/>
      </c>
      <c r="Z123" t="str">
        <f t="shared" si="20"/>
        <v/>
      </c>
      <c r="AA123" t="str">
        <f t="shared" si="21"/>
        <v/>
      </c>
      <c r="AC123" t="str">
        <f>IF(Y123="","",VLOOKUP(Y123,Detaildaten!$F$8:$W$308,18,0))</f>
        <v/>
      </c>
      <c r="AD123" t="str">
        <f>IF(Y123="","",Leistungsübersicht!$D$9)</f>
        <v/>
      </c>
      <c r="AE123" t="str">
        <f>IF(Y123="","",IF(AD123=Optionen!$N$6,Optionen!$N$6,IF(AD123=Optionen!$N$5,Leistungsübersicht!$D$10,IF(AD123=Optionen!$N$4,Leistungsübersicht!$D$10))))</f>
        <v/>
      </c>
      <c r="AF123" t="str">
        <f>IF(Y123="","",IF(AD123=Optionen!$N$4,Leistungsübersicht!$D$11))</f>
        <v/>
      </c>
      <c r="AG123" s="19" t="str">
        <f>_xlfn.IFNA(INDEX(Verteilungsschlüssel!$B$5:$V$35,MATCH('Leistungsübersicht - WIP'!AC123,Verteilungsschlüssel!$B$5:$B$35,0),MATCH('Leistungsübersicht - WIP'!AE123,Verteilungsschlüssel!$B$5:$V$5,0)),"")</f>
        <v/>
      </c>
    </row>
    <row r="124" spans="2:33" x14ac:dyDescent="0.3">
      <c r="B124">
        <v>119</v>
      </c>
      <c r="C124" t="str">
        <f>IF(Detaildaten!AD126="","",Detaildaten!AD126)</f>
        <v/>
      </c>
      <c r="D124" t="str">
        <f>IF(Detaildaten!AE126="","",Detaildaten!AE126)</f>
        <v>(Bitte Wählen)</v>
      </c>
      <c r="E124" t="str">
        <f>IF(Detaildaten!AC126="","",Detaildaten!AC126)</f>
        <v>(Bitte Wählen)</v>
      </c>
      <c r="G124" t="str">
        <f>CONCATENATE(Detaildaten!D126," [",Detaildaten!E126,"] ")</f>
        <v xml:space="preserve"> [] </v>
      </c>
      <c r="H124" t="str">
        <f>IF(Detaildaten!F126="","",Detaildaten!F126)</f>
        <v/>
      </c>
      <c r="I124" t="str">
        <f>Detaildaten!Z126</f>
        <v>(Bitte Wählen)</v>
      </c>
      <c r="J124" t="str">
        <f>IF(Detaildaten!AA126="","",Detaildaten!AA126)</f>
        <v/>
      </c>
      <c r="L124" t="str">
        <f t="shared" si="11"/>
        <v/>
      </c>
      <c r="M124" t="str">
        <f t="shared" si="12"/>
        <v/>
      </c>
      <c r="N124" t="str">
        <f t="shared" si="13"/>
        <v/>
      </c>
      <c r="O124" t="str">
        <f t="shared" si="14"/>
        <v/>
      </c>
      <c r="Q124">
        <f>COUNTIFS(Optionen!$T$3:$T$8,Leistungsübersicht!$D$9,Optionen!$U$3:$U$8,'Leistungsübersicht - WIP'!E124)</f>
        <v>0</v>
      </c>
      <c r="S124" t="str">
        <f t="shared" si="15"/>
        <v/>
      </c>
      <c r="T124" t="str">
        <f t="shared" si="16"/>
        <v/>
      </c>
      <c r="U124" t="str">
        <f t="shared" si="17"/>
        <v/>
      </c>
      <c r="V124" t="str">
        <f t="shared" si="18"/>
        <v/>
      </c>
      <c r="X124" t="str">
        <f t="shared" si="19"/>
        <v/>
      </c>
      <c r="Y124" t="str">
        <f t="array" ref="Y124">IFERROR(INDEX($T$6:$T$305,MATCH(1,COUNTIF($Y$5:Y123,$T$6:$T$305)+($T$6:$T423&lt;&gt;"")*1,0)),"")</f>
        <v/>
      </c>
      <c r="Z124" t="str">
        <f t="shared" si="20"/>
        <v/>
      </c>
      <c r="AA124" t="str">
        <f t="shared" si="21"/>
        <v/>
      </c>
      <c r="AC124" t="str">
        <f>IF(Y124="","",VLOOKUP(Y124,Detaildaten!$F$8:$W$308,18,0))</f>
        <v/>
      </c>
      <c r="AD124" t="str">
        <f>IF(Y124="","",Leistungsübersicht!$D$9)</f>
        <v/>
      </c>
      <c r="AE124" t="str">
        <f>IF(Y124="","",IF(AD124=Optionen!$N$6,Optionen!$N$6,IF(AD124=Optionen!$N$5,Leistungsübersicht!$D$10,IF(AD124=Optionen!$N$4,Leistungsübersicht!$D$10))))</f>
        <v/>
      </c>
      <c r="AF124" t="str">
        <f>IF(Y124="","",IF(AD124=Optionen!$N$4,Leistungsübersicht!$D$11))</f>
        <v/>
      </c>
      <c r="AG124" s="19" t="str">
        <f>_xlfn.IFNA(INDEX(Verteilungsschlüssel!$B$5:$V$35,MATCH('Leistungsübersicht - WIP'!AC124,Verteilungsschlüssel!$B$5:$B$35,0),MATCH('Leistungsübersicht - WIP'!AE124,Verteilungsschlüssel!$B$5:$V$5,0)),"")</f>
        <v/>
      </c>
    </row>
    <row r="125" spans="2:33" x14ac:dyDescent="0.3">
      <c r="B125">
        <v>120</v>
      </c>
      <c r="C125" t="str">
        <f>IF(Detaildaten!AD127="","",Detaildaten!AD127)</f>
        <v/>
      </c>
      <c r="D125" t="str">
        <f>IF(Detaildaten!AE127="","",Detaildaten!AE127)</f>
        <v>(Bitte Wählen)</v>
      </c>
      <c r="E125" t="str">
        <f>IF(Detaildaten!AC127="","",Detaildaten!AC127)</f>
        <v>(Bitte Wählen)</v>
      </c>
      <c r="G125" t="str">
        <f>CONCATENATE(Detaildaten!D127," [",Detaildaten!E127,"] ")</f>
        <v xml:space="preserve"> [] </v>
      </c>
      <c r="H125" t="str">
        <f>IF(Detaildaten!F127="","",Detaildaten!F127)</f>
        <v/>
      </c>
      <c r="I125" t="str">
        <f>Detaildaten!Z127</f>
        <v>(Bitte Wählen)</v>
      </c>
      <c r="J125" t="str">
        <f>IF(Detaildaten!AA127="","",Detaildaten!AA127)</f>
        <v/>
      </c>
      <c r="L125" t="str">
        <f t="shared" si="11"/>
        <v/>
      </c>
      <c r="M125" t="str">
        <f t="shared" si="12"/>
        <v/>
      </c>
      <c r="N125" t="str">
        <f t="shared" si="13"/>
        <v/>
      </c>
      <c r="O125" t="str">
        <f t="shared" si="14"/>
        <v/>
      </c>
      <c r="Q125">
        <f>COUNTIFS(Optionen!$T$3:$T$8,Leistungsübersicht!$D$9,Optionen!$U$3:$U$8,'Leistungsübersicht - WIP'!E125)</f>
        <v>0</v>
      </c>
      <c r="S125" t="str">
        <f t="shared" si="15"/>
        <v/>
      </c>
      <c r="T125" t="str">
        <f t="shared" si="16"/>
        <v/>
      </c>
      <c r="U125" t="str">
        <f t="shared" si="17"/>
        <v/>
      </c>
      <c r="V125" t="str">
        <f t="shared" si="18"/>
        <v/>
      </c>
      <c r="X125" t="str">
        <f t="shared" si="19"/>
        <v/>
      </c>
      <c r="Y125" t="str">
        <f t="array" ref="Y125">IFERROR(INDEX($T$6:$T$305,MATCH(1,COUNTIF($Y$5:Y124,$T$6:$T$305)+($T$6:$T424&lt;&gt;"")*1,0)),"")</f>
        <v/>
      </c>
      <c r="Z125" t="str">
        <f t="shared" si="20"/>
        <v/>
      </c>
      <c r="AA125" t="str">
        <f t="shared" si="21"/>
        <v/>
      </c>
      <c r="AC125" t="str">
        <f>IF(Y125="","",VLOOKUP(Y125,Detaildaten!$F$8:$W$308,18,0))</f>
        <v/>
      </c>
      <c r="AD125" t="str">
        <f>IF(Y125="","",Leistungsübersicht!$D$9)</f>
        <v/>
      </c>
      <c r="AE125" t="str">
        <f>IF(Y125="","",IF(AD125=Optionen!$N$6,Optionen!$N$6,IF(AD125=Optionen!$N$5,Leistungsübersicht!$D$10,IF(AD125=Optionen!$N$4,Leistungsübersicht!$D$10))))</f>
        <v/>
      </c>
      <c r="AF125" t="str">
        <f>IF(Y125="","",IF(AD125=Optionen!$N$4,Leistungsübersicht!$D$11))</f>
        <v/>
      </c>
      <c r="AG125" s="19" t="str">
        <f>_xlfn.IFNA(INDEX(Verteilungsschlüssel!$B$5:$V$35,MATCH('Leistungsübersicht - WIP'!AC125,Verteilungsschlüssel!$B$5:$B$35,0),MATCH('Leistungsübersicht - WIP'!AE125,Verteilungsschlüssel!$B$5:$V$5,0)),"")</f>
        <v/>
      </c>
    </row>
    <row r="126" spans="2:33" x14ac:dyDescent="0.3">
      <c r="B126">
        <v>121</v>
      </c>
      <c r="C126" t="str">
        <f>IF(Detaildaten!AD128="","",Detaildaten!AD128)</f>
        <v/>
      </c>
      <c r="D126" t="str">
        <f>IF(Detaildaten!AE128="","",Detaildaten!AE128)</f>
        <v>(Bitte Wählen)</v>
      </c>
      <c r="E126" t="str">
        <f>IF(Detaildaten!AC128="","",Detaildaten!AC128)</f>
        <v>(Bitte Wählen)</v>
      </c>
      <c r="G126" t="str">
        <f>CONCATENATE(Detaildaten!D128," [",Detaildaten!E128,"] ")</f>
        <v xml:space="preserve"> [] </v>
      </c>
      <c r="H126" t="str">
        <f>IF(Detaildaten!F128="","",Detaildaten!F128)</f>
        <v/>
      </c>
      <c r="I126" t="str">
        <f>Detaildaten!Z128</f>
        <v>(Bitte Wählen)</v>
      </c>
      <c r="J126" t="str">
        <f>IF(Detaildaten!AA128="","",Detaildaten!AA128)</f>
        <v/>
      </c>
      <c r="L126" t="str">
        <f t="shared" si="11"/>
        <v/>
      </c>
      <c r="M126" t="str">
        <f t="shared" si="12"/>
        <v/>
      </c>
      <c r="N126" t="str">
        <f t="shared" si="13"/>
        <v/>
      </c>
      <c r="O126" t="str">
        <f t="shared" si="14"/>
        <v/>
      </c>
      <c r="Q126">
        <f>COUNTIFS(Optionen!$T$3:$T$8,Leistungsübersicht!$D$9,Optionen!$U$3:$U$8,'Leistungsübersicht - WIP'!E126)</f>
        <v>0</v>
      </c>
      <c r="S126" t="str">
        <f t="shared" si="15"/>
        <v/>
      </c>
      <c r="T126" t="str">
        <f t="shared" si="16"/>
        <v/>
      </c>
      <c r="U126" t="str">
        <f t="shared" si="17"/>
        <v/>
      </c>
      <c r="V126" t="str">
        <f t="shared" si="18"/>
        <v/>
      </c>
      <c r="X126" t="str">
        <f t="shared" si="19"/>
        <v/>
      </c>
      <c r="Y126" t="str">
        <f t="array" ref="Y126">IFERROR(INDEX($T$6:$T$305,MATCH(1,COUNTIF($Y$5:Y125,$T$6:$T$305)+($T$6:$T425&lt;&gt;"")*1,0)),"")</f>
        <v/>
      </c>
      <c r="Z126" t="str">
        <f t="shared" si="20"/>
        <v/>
      </c>
      <c r="AA126" t="str">
        <f t="shared" si="21"/>
        <v/>
      </c>
      <c r="AC126" t="str">
        <f>IF(Y126="","",VLOOKUP(Y126,Detaildaten!$F$8:$W$308,18,0))</f>
        <v/>
      </c>
      <c r="AD126" t="str">
        <f>IF(Y126="","",Leistungsübersicht!$D$9)</f>
        <v/>
      </c>
      <c r="AE126" t="str">
        <f>IF(Y126="","",IF(AD126=Optionen!$N$6,Optionen!$N$6,IF(AD126=Optionen!$N$5,Leistungsübersicht!$D$10,IF(AD126=Optionen!$N$4,Leistungsübersicht!$D$10))))</f>
        <v/>
      </c>
      <c r="AF126" t="str">
        <f>IF(Y126="","",IF(AD126=Optionen!$N$4,Leistungsübersicht!$D$11))</f>
        <v/>
      </c>
      <c r="AG126" s="19" t="str">
        <f>_xlfn.IFNA(INDEX(Verteilungsschlüssel!$B$5:$V$35,MATCH('Leistungsübersicht - WIP'!AC126,Verteilungsschlüssel!$B$5:$B$35,0),MATCH('Leistungsübersicht - WIP'!AE126,Verteilungsschlüssel!$B$5:$V$5,0)),"")</f>
        <v/>
      </c>
    </row>
    <row r="127" spans="2:33" x14ac:dyDescent="0.3">
      <c r="B127">
        <v>122</v>
      </c>
      <c r="C127" t="str">
        <f>IF(Detaildaten!AD129="","",Detaildaten!AD129)</f>
        <v/>
      </c>
      <c r="D127" t="str">
        <f>IF(Detaildaten!AE129="","",Detaildaten!AE129)</f>
        <v>(Bitte Wählen)</v>
      </c>
      <c r="E127" t="str">
        <f>IF(Detaildaten!AC129="","",Detaildaten!AC129)</f>
        <v>(Bitte Wählen)</v>
      </c>
      <c r="G127" t="str">
        <f>CONCATENATE(Detaildaten!D129," [",Detaildaten!E129,"] ")</f>
        <v xml:space="preserve"> [] </v>
      </c>
      <c r="H127" t="str">
        <f>IF(Detaildaten!F129="","",Detaildaten!F129)</f>
        <v/>
      </c>
      <c r="I127" t="str">
        <f>Detaildaten!Z129</f>
        <v>(Bitte Wählen)</v>
      </c>
      <c r="J127" t="str">
        <f>IF(Detaildaten!AA129="","",Detaildaten!AA129)</f>
        <v/>
      </c>
      <c r="L127" t="str">
        <f t="shared" si="11"/>
        <v/>
      </c>
      <c r="M127" t="str">
        <f t="shared" si="12"/>
        <v/>
      </c>
      <c r="N127" t="str">
        <f t="shared" si="13"/>
        <v/>
      </c>
      <c r="O127" t="str">
        <f t="shared" si="14"/>
        <v/>
      </c>
      <c r="Q127">
        <f>COUNTIFS(Optionen!$T$3:$T$8,Leistungsübersicht!$D$9,Optionen!$U$3:$U$8,'Leistungsübersicht - WIP'!E127)</f>
        <v>0</v>
      </c>
      <c r="S127" t="str">
        <f t="shared" si="15"/>
        <v/>
      </c>
      <c r="T127" t="str">
        <f t="shared" si="16"/>
        <v/>
      </c>
      <c r="U127" t="str">
        <f t="shared" si="17"/>
        <v/>
      </c>
      <c r="V127" t="str">
        <f t="shared" si="18"/>
        <v/>
      </c>
      <c r="X127" t="str">
        <f t="shared" si="19"/>
        <v/>
      </c>
      <c r="Y127" t="str">
        <f t="array" ref="Y127">IFERROR(INDEX($T$6:$T$305,MATCH(1,COUNTIF($Y$5:Y126,$T$6:$T$305)+($T$6:$T426&lt;&gt;"")*1,0)),"")</f>
        <v/>
      </c>
      <c r="Z127" t="str">
        <f t="shared" si="20"/>
        <v/>
      </c>
      <c r="AA127" t="str">
        <f t="shared" si="21"/>
        <v/>
      </c>
      <c r="AC127" t="str">
        <f>IF(Y127="","",VLOOKUP(Y127,Detaildaten!$F$8:$W$308,18,0))</f>
        <v/>
      </c>
      <c r="AD127" t="str">
        <f>IF(Y127="","",Leistungsübersicht!$D$9)</f>
        <v/>
      </c>
      <c r="AE127" t="str">
        <f>IF(Y127="","",IF(AD127=Optionen!$N$6,Optionen!$N$6,IF(AD127=Optionen!$N$5,Leistungsübersicht!$D$10,IF(AD127=Optionen!$N$4,Leistungsübersicht!$D$10))))</f>
        <v/>
      </c>
      <c r="AF127" t="str">
        <f>IF(Y127="","",IF(AD127=Optionen!$N$4,Leistungsübersicht!$D$11))</f>
        <v/>
      </c>
      <c r="AG127" s="19" t="str">
        <f>_xlfn.IFNA(INDEX(Verteilungsschlüssel!$B$5:$V$35,MATCH('Leistungsübersicht - WIP'!AC127,Verteilungsschlüssel!$B$5:$B$35,0),MATCH('Leistungsübersicht - WIP'!AE127,Verteilungsschlüssel!$B$5:$V$5,0)),"")</f>
        <v/>
      </c>
    </row>
    <row r="128" spans="2:33" x14ac:dyDescent="0.3">
      <c r="B128">
        <v>123</v>
      </c>
      <c r="C128" t="str">
        <f>IF(Detaildaten!AD130="","",Detaildaten!AD130)</f>
        <v/>
      </c>
      <c r="D128" t="str">
        <f>IF(Detaildaten!AE130="","",Detaildaten!AE130)</f>
        <v>(Bitte Wählen)</v>
      </c>
      <c r="E128" t="str">
        <f>IF(Detaildaten!AC130="","",Detaildaten!AC130)</f>
        <v>(Bitte Wählen)</v>
      </c>
      <c r="G128" t="str">
        <f>CONCATENATE(Detaildaten!D130," [",Detaildaten!E130,"] ")</f>
        <v xml:space="preserve"> [] </v>
      </c>
      <c r="H128" t="str">
        <f>IF(Detaildaten!F130="","",Detaildaten!F130)</f>
        <v/>
      </c>
      <c r="I128" t="str">
        <f>Detaildaten!Z130</f>
        <v>(Bitte Wählen)</v>
      </c>
      <c r="J128" t="str">
        <f>IF(Detaildaten!AA130="","",Detaildaten!AA130)</f>
        <v/>
      </c>
      <c r="L128" t="str">
        <f t="shared" si="11"/>
        <v/>
      </c>
      <c r="M128" t="str">
        <f t="shared" si="12"/>
        <v/>
      </c>
      <c r="N128" t="str">
        <f t="shared" si="13"/>
        <v/>
      </c>
      <c r="O128" t="str">
        <f t="shared" si="14"/>
        <v/>
      </c>
      <c r="Q128">
        <f>COUNTIFS(Optionen!$T$3:$T$8,Leistungsübersicht!$D$9,Optionen!$U$3:$U$8,'Leistungsübersicht - WIP'!E128)</f>
        <v>0</v>
      </c>
      <c r="S128" t="str">
        <f t="shared" si="15"/>
        <v/>
      </c>
      <c r="T128" t="str">
        <f t="shared" si="16"/>
        <v/>
      </c>
      <c r="U128" t="str">
        <f t="shared" si="17"/>
        <v/>
      </c>
      <c r="V128" t="str">
        <f t="shared" si="18"/>
        <v/>
      </c>
      <c r="X128" t="str">
        <f t="shared" si="19"/>
        <v/>
      </c>
      <c r="Y128" t="str">
        <f t="array" ref="Y128">IFERROR(INDEX($T$6:$T$305,MATCH(1,COUNTIF($Y$5:Y127,$T$6:$T$305)+($T$6:$T427&lt;&gt;"")*1,0)),"")</f>
        <v/>
      </c>
      <c r="Z128" t="str">
        <f t="shared" si="20"/>
        <v/>
      </c>
      <c r="AA128" t="str">
        <f t="shared" si="21"/>
        <v/>
      </c>
      <c r="AC128" t="str">
        <f>IF(Y128="","",VLOOKUP(Y128,Detaildaten!$F$8:$W$308,18,0))</f>
        <v/>
      </c>
      <c r="AD128" t="str">
        <f>IF(Y128="","",Leistungsübersicht!$D$9)</f>
        <v/>
      </c>
      <c r="AE128" t="str">
        <f>IF(Y128="","",IF(AD128=Optionen!$N$6,Optionen!$N$6,IF(AD128=Optionen!$N$5,Leistungsübersicht!$D$10,IF(AD128=Optionen!$N$4,Leistungsübersicht!$D$10))))</f>
        <v/>
      </c>
      <c r="AF128" t="str">
        <f>IF(Y128="","",IF(AD128=Optionen!$N$4,Leistungsübersicht!$D$11))</f>
        <v/>
      </c>
      <c r="AG128" s="19" t="str">
        <f>_xlfn.IFNA(INDEX(Verteilungsschlüssel!$B$5:$V$35,MATCH('Leistungsübersicht - WIP'!AC128,Verteilungsschlüssel!$B$5:$B$35,0),MATCH('Leistungsübersicht - WIP'!AE128,Verteilungsschlüssel!$B$5:$V$5,0)),"")</f>
        <v/>
      </c>
    </row>
    <row r="129" spans="2:33" x14ac:dyDescent="0.3">
      <c r="B129">
        <v>124</v>
      </c>
      <c r="C129" t="str">
        <f>IF(Detaildaten!AD131="","",Detaildaten!AD131)</f>
        <v/>
      </c>
      <c r="D129" t="str">
        <f>IF(Detaildaten!AE131="","",Detaildaten!AE131)</f>
        <v>(Bitte Wählen)</v>
      </c>
      <c r="E129" t="str">
        <f>IF(Detaildaten!AC131="","",Detaildaten!AC131)</f>
        <v>(Bitte Wählen)</v>
      </c>
      <c r="G129" t="str">
        <f>CONCATENATE(Detaildaten!D131," [",Detaildaten!E131,"] ")</f>
        <v xml:space="preserve"> [] </v>
      </c>
      <c r="H129" t="str">
        <f>IF(Detaildaten!F131="","",Detaildaten!F131)</f>
        <v/>
      </c>
      <c r="I129" t="str">
        <f>Detaildaten!Z131</f>
        <v>(Bitte Wählen)</v>
      </c>
      <c r="J129" t="str">
        <f>IF(Detaildaten!AA131="","",Detaildaten!AA131)</f>
        <v/>
      </c>
      <c r="L129" t="str">
        <f t="shared" si="11"/>
        <v/>
      </c>
      <c r="M129" t="str">
        <f t="shared" si="12"/>
        <v/>
      </c>
      <c r="N129" t="str">
        <f t="shared" si="13"/>
        <v/>
      </c>
      <c r="O129" t="str">
        <f t="shared" si="14"/>
        <v/>
      </c>
      <c r="Q129">
        <f>COUNTIFS(Optionen!$T$3:$T$8,Leistungsübersicht!$D$9,Optionen!$U$3:$U$8,'Leistungsübersicht - WIP'!E129)</f>
        <v>0</v>
      </c>
      <c r="S129" t="str">
        <f t="shared" si="15"/>
        <v/>
      </c>
      <c r="T129" t="str">
        <f t="shared" si="16"/>
        <v/>
      </c>
      <c r="U129" t="str">
        <f t="shared" si="17"/>
        <v/>
      </c>
      <c r="V129" t="str">
        <f t="shared" si="18"/>
        <v/>
      </c>
      <c r="X129" t="str">
        <f t="shared" si="19"/>
        <v/>
      </c>
      <c r="Y129" t="str">
        <f t="array" ref="Y129">IFERROR(INDEX($T$6:$T$305,MATCH(1,COUNTIF($Y$5:Y128,$T$6:$T$305)+($T$6:$T428&lt;&gt;"")*1,0)),"")</f>
        <v/>
      </c>
      <c r="Z129" t="str">
        <f t="shared" si="20"/>
        <v/>
      </c>
      <c r="AA129" t="str">
        <f t="shared" si="21"/>
        <v/>
      </c>
      <c r="AC129" t="str">
        <f>IF(Y129="","",VLOOKUP(Y129,Detaildaten!$F$8:$W$308,18,0))</f>
        <v/>
      </c>
      <c r="AD129" t="str">
        <f>IF(Y129="","",Leistungsübersicht!$D$9)</f>
        <v/>
      </c>
      <c r="AE129" t="str">
        <f>IF(Y129="","",IF(AD129=Optionen!$N$6,Optionen!$N$6,IF(AD129=Optionen!$N$5,Leistungsübersicht!$D$10,IF(AD129=Optionen!$N$4,Leistungsübersicht!$D$10))))</f>
        <v/>
      </c>
      <c r="AF129" t="str">
        <f>IF(Y129="","",IF(AD129=Optionen!$N$4,Leistungsübersicht!$D$11))</f>
        <v/>
      </c>
      <c r="AG129" s="19" t="str">
        <f>_xlfn.IFNA(INDEX(Verteilungsschlüssel!$B$5:$V$35,MATCH('Leistungsübersicht - WIP'!AC129,Verteilungsschlüssel!$B$5:$B$35,0),MATCH('Leistungsübersicht - WIP'!AE129,Verteilungsschlüssel!$B$5:$V$5,0)),"")</f>
        <v/>
      </c>
    </row>
    <row r="130" spans="2:33" x14ac:dyDescent="0.3">
      <c r="B130">
        <v>125</v>
      </c>
      <c r="C130" t="str">
        <f>IF(Detaildaten!AD132="","",Detaildaten!AD132)</f>
        <v/>
      </c>
      <c r="D130" t="str">
        <f>IF(Detaildaten!AE132="","",Detaildaten!AE132)</f>
        <v>(Bitte Wählen)</v>
      </c>
      <c r="E130" t="str">
        <f>IF(Detaildaten!AC132="","",Detaildaten!AC132)</f>
        <v>(Bitte Wählen)</v>
      </c>
      <c r="G130" t="str">
        <f>CONCATENATE(Detaildaten!D132," [",Detaildaten!E132,"] ")</f>
        <v xml:space="preserve"> [] </v>
      </c>
      <c r="H130" t="str">
        <f>IF(Detaildaten!F132="","",Detaildaten!F132)</f>
        <v/>
      </c>
      <c r="I130" t="str">
        <f>Detaildaten!Z132</f>
        <v>(Bitte Wählen)</v>
      </c>
      <c r="J130" t="str">
        <f>IF(Detaildaten!AA132="","",Detaildaten!AA132)</f>
        <v/>
      </c>
      <c r="L130" t="str">
        <f t="shared" si="11"/>
        <v/>
      </c>
      <c r="M130" t="str">
        <f t="shared" si="12"/>
        <v/>
      </c>
      <c r="N130" t="str">
        <f t="shared" si="13"/>
        <v/>
      </c>
      <c r="O130" t="str">
        <f t="shared" si="14"/>
        <v/>
      </c>
      <c r="Q130">
        <f>COUNTIFS(Optionen!$T$3:$T$8,Leistungsübersicht!$D$9,Optionen!$U$3:$U$8,'Leistungsübersicht - WIP'!E130)</f>
        <v>0</v>
      </c>
      <c r="S130" t="str">
        <f t="shared" si="15"/>
        <v/>
      </c>
      <c r="T130" t="str">
        <f t="shared" si="16"/>
        <v/>
      </c>
      <c r="U130" t="str">
        <f t="shared" si="17"/>
        <v/>
      </c>
      <c r="V130" t="str">
        <f t="shared" si="18"/>
        <v/>
      </c>
      <c r="X130" t="str">
        <f t="shared" si="19"/>
        <v/>
      </c>
      <c r="Y130" t="str">
        <f t="array" ref="Y130">IFERROR(INDEX($T$6:$T$305,MATCH(1,COUNTIF($Y$5:Y129,$T$6:$T$305)+($T$6:$T429&lt;&gt;"")*1,0)),"")</f>
        <v/>
      </c>
      <c r="Z130" t="str">
        <f t="shared" si="20"/>
        <v/>
      </c>
      <c r="AA130" t="str">
        <f t="shared" si="21"/>
        <v/>
      </c>
      <c r="AC130" t="str">
        <f>IF(Y130="","",VLOOKUP(Y130,Detaildaten!$F$8:$W$308,18,0))</f>
        <v/>
      </c>
      <c r="AD130" t="str">
        <f>IF(Y130="","",Leistungsübersicht!$D$9)</f>
        <v/>
      </c>
      <c r="AE130" t="str">
        <f>IF(Y130="","",IF(AD130=Optionen!$N$6,Optionen!$N$6,IF(AD130=Optionen!$N$5,Leistungsübersicht!$D$10,IF(AD130=Optionen!$N$4,Leistungsübersicht!$D$10))))</f>
        <v/>
      </c>
      <c r="AF130" t="str">
        <f>IF(Y130="","",IF(AD130=Optionen!$N$4,Leistungsübersicht!$D$11))</f>
        <v/>
      </c>
      <c r="AG130" s="19" t="str">
        <f>_xlfn.IFNA(INDEX(Verteilungsschlüssel!$B$5:$V$35,MATCH('Leistungsübersicht - WIP'!AC130,Verteilungsschlüssel!$B$5:$B$35,0),MATCH('Leistungsübersicht - WIP'!AE130,Verteilungsschlüssel!$B$5:$V$5,0)),"")</f>
        <v/>
      </c>
    </row>
    <row r="131" spans="2:33" x14ac:dyDescent="0.3">
      <c r="B131">
        <v>126</v>
      </c>
      <c r="C131" t="str">
        <f>IF(Detaildaten!AD133="","",Detaildaten!AD133)</f>
        <v/>
      </c>
      <c r="D131" t="str">
        <f>IF(Detaildaten!AE133="","",Detaildaten!AE133)</f>
        <v>(Bitte Wählen)</v>
      </c>
      <c r="E131" t="str">
        <f>IF(Detaildaten!AC133="","",Detaildaten!AC133)</f>
        <v>(Bitte Wählen)</v>
      </c>
      <c r="G131" t="str">
        <f>CONCATENATE(Detaildaten!D133," [",Detaildaten!E133,"] ")</f>
        <v xml:space="preserve"> [] </v>
      </c>
      <c r="H131" t="str">
        <f>IF(Detaildaten!F133="","",Detaildaten!F133)</f>
        <v/>
      </c>
      <c r="I131" t="str">
        <f>Detaildaten!Z133</f>
        <v>(Bitte Wählen)</v>
      </c>
      <c r="J131" t="str">
        <f>IF(Detaildaten!AA133="","",Detaildaten!AA133)</f>
        <v/>
      </c>
      <c r="L131" t="str">
        <f t="shared" si="11"/>
        <v/>
      </c>
      <c r="M131" t="str">
        <f t="shared" si="12"/>
        <v/>
      </c>
      <c r="N131" t="str">
        <f t="shared" si="13"/>
        <v/>
      </c>
      <c r="O131" t="str">
        <f t="shared" si="14"/>
        <v/>
      </c>
      <c r="Q131">
        <f>COUNTIFS(Optionen!$T$3:$T$8,Leistungsübersicht!$D$9,Optionen!$U$3:$U$8,'Leistungsübersicht - WIP'!E131)</f>
        <v>0</v>
      </c>
      <c r="S131" t="str">
        <f t="shared" si="15"/>
        <v/>
      </c>
      <c r="T131" t="str">
        <f t="shared" si="16"/>
        <v/>
      </c>
      <c r="U131" t="str">
        <f t="shared" si="17"/>
        <v/>
      </c>
      <c r="V131" t="str">
        <f t="shared" si="18"/>
        <v/>
      </c>
      <c r="X131" t="str">
        <f t="shared" si="19"/>
        <v/>
      </c>
      <c r="Y131" t="str">
        <f t="array" ref="Y131">IFERROR(INDEX($T$6:$T$305,MATCH(1,COUNTIF($Y$5:Y130,$T$6:$T$305)+($T$6:$T430&lt;&gt;"")*1,0)),"")</f>
        <v/>
      </c>
      <c r="Z131" t="str">
        <f t="shared" si="20"/>
        <v/>
      </c>
      <c r="AA131" t="str">
        <f t="shared" si="21"/>
        <v/>
      </c>
      <c r="AC131" t="str">
        <f>IF(Y131="","",VLOOKUP(Y131,Detaildaten!$F$8:$W$308,18,0))</f>
        <v/>
      </c>
      <c r="AD131" t="str">
        <f>IF(Y131="","",Leistungsübersicht!$D$9)</f>
        <v/>
      </c>
      <c r="AE131" t="str">
        <f>IF(Y131="","",IF(AD131=Optionen!$N$6,Optionen!$N$6,IF(AD131=Optionen!$N$5,Leistungsübersicht!$D$10,IF(AD131=Optionen!$N$4,Leistungsübersicht!$D$10))))</f>
        <v/>
      </c>
      <c r="AF131" t="str">
        <f>IF(Y131="","",IF(AD131=Optionen!$N$4,Leistungsübersicht!$D$11))</f>
        <v/>
      </c>
      <c r="AG131" s="19" t="str">
        <f>_xlfn.IFNA(INDEX(Verteilungsschlüssel!$B$5:$V$35,MATCH('Leistungsübersicht - WIP'!AC131,Verteilungsschlüssel!$B$5:$B$35,0),MATCH('Leistungsübersicht - WIP'!AE131,Verteilungsschlüssel!$B$5:$V$5,0)),"")</f>
        <v/>
      </c>
    </row>
    <row r="132" spans="2:33" x14ac:dyDescent="0.3">
      <c r="B132">
        <v>127</v>
      </c>
      <c r="C132" t="str">
        <f>IF(Detaildaten!AD134="","",Detaildaten!AD134)</f>
        <v/>
      </c>
      <c r="D132" t="str">
        <f>IF(Detaildaten!AE134="","",Detaildaten!AE134)</f>
        <v>(Bitte Wählen)</v>
      </c>
      <c r="E132" t="str">
        <f>IF(Detaildaten!AC134="","",Detaildaten!AC134)</f>
        <v>(Bitte Wählen)</v>
      </c>
      <c r="G132" t="str">
        <f>CONCATENATE(Detaildaten!D134," [",Detaildaten!E134,"] ")</f>
        <v xml:space="preserve"> [] </v>
      </c>
      <c r="H132" t="str">
        <f>IF(Detaildaten!F134="","",Detaildaten!F134)</f>
        <v/>
      </c>
      <c r="I132" t="str">
        <f>Detaildaten!Z134</f>
        <v>(Bitte Wählen)</v>
      </c>
      <c r="J132" t="str">
        <f>IF(Detaildaten!AA134="","",Detaildaten!AA134)</f>
        <v/>
      </c>
      <c r="L132" t="str">
        <f t="shared" si="11"/>
        <v/>
      </c>
      <c r="M132" t="str">
        <f t="shared" si="12"/>
        <v/>
      </c>
      <c r="N132" t="str">
        <f t="shared" si="13"/>
        <v/>
      </c>
      <c r="O132" t="str">
        <f t="shared" si="14"/>
        <v/>
      </c>
      <c r="Q132">
        <f>COUNTIFS(Optionen!$T$3:$T$8,Leistungsübersicht!$D$9,Optionen!$U$3:$U$8,'Leistungsübersicht - WIP'!E132)</f>
        <v>0</v>
      </c>
      <c r="S132" t="str">
        <f t="shared" si="15"/>
        <v/>
      </c>
      <c r="T132" t="str">
        <f t="shared" si="16"/>
        <v/>
      </c>
      <c r="U132" t="str">
        <f t="shared" si="17"/>
        <v/>
      </c>
      <c r="V132" t="str">
        <f t="shared" si="18"/>
        <v/>
      </c>
      <c r="X132" t="str">
        <f t="shared" si="19"/>
        <v/>
      </c>
      <c r="Y132" t="str">
        <f t="array" ref="Y132">IFERROR(INDEX($T$6:$T$305,MATCH(1,COUNTIF($Y$5:Y131,$T$6:$T$305)+($T$6:$T431&lt;&gt;"")*1,0)),"")</f>
        <v/>
      </c>
      <c r="Z132" t="str">
        <f t="shared" si="20"/>
        <v/>
      </c>
      <c r="AA132" t="str">
        <f t="shared" si="21"/>
        <v/>
      </c>
      <c r="AC132" t="str">
        <f>IF(Y132="","",VLOOKUP(Y132,Detaildaten!$F$8:$W$308,18,0))</f>
        <v/>
      </c>
      <c r="AD132" t="str">
        <f>IF(Y132="","",Leistungsübersicht!$D$9)</f>
        <v/>
      </c>
      <c r="AE132" t="str">
        <f>IF(Y132="","",IF(AD132=Optionen!$N$6,Optionen!$N$6,IF(AD132=Optionen!$N$5,Leistungsübersicht!$D$10,IF(AD132=Optionen!$N$4,Leistungsübersicht!$D$10))))</f>
        <v/>
      </c>
      <c r="AF132" t="str">
        <f>IF(Y132="","",IF(AD132=Optionen!$N$4,Leistungsübersicht!$D$11))</f>
        <v/>
      </c>
      <c r="AG132" s="19" t="str">
        <f>_xlfn.IFNA(INDEX(Verteilungsschlüssel!$B$5:$V$35,MATCH('Leistungsübersicht - WIP'!AC132,Verteilungsschlüssel!$B$5:$B$35,0),MATCH('Leistungsübersicht - WIP'!AE132,Verteilungsschlüssel!$B$5:$V$5,0)),"")</f>
        <v/>
      </c>
    </row>
    <row r="133" spans="2:33" x14ac:dyDescent="0.3">
      <c r="B133">
        <v>128</v>
      </c>
      <c r="C133" t="str">
        <f>IF(Detaildaten!AD135="","",Detaildaten!AD135)</f>
        <v/>
      </c>
      <c r="D133" t="str">
        <f>IF(Detaildaten!AE135="","",Detaildaten!AE135)</f>
        <v>(Bitte Wählen)</v>
      </c>
      <c r="E133" t="str">
        <f>IF(Detaildaten!AC135="","",Detaildaten!AC135)</f>
        <v>(Bitte Wählen)</v>
      </c>
      <c r="G133" t="str">
        <f>CONCATENATE(Detaildaten!D135," [",Detaildaten!E135,"] ")</f>
        <v xml:space="preserve"> [] </v>
      </c>
      <c r="H133" t="str">
        <f>IF(Detaildaten!F135="","",Detaildaten!F135)</f>
        <v/>
      </c>
      <c r="I133" t="str">
        <f>Detaildaten!Z135</f>
        <v>(Bitte Wählen)</v>
      </c>
      <c r="J133" t="str">
        <f>IF(Detaildaten!AA135="","",Detaildaten!AA135)</f>
        <v/>
      </c>
      <c r="L133" t="str">
        <f t="shared" si="11"/>
        <v/>
      </c>
      <c r="M133" t="str">
        <f t="shared" si="12"/>
        <v/>
      </c>
      <c r="N133" t="str">
        <f t="shared" si="13"/>
        <v/>
      </c>
      <c r="O133" t="str">
        <f t="shared" si="14"/>
        <v/>
      </c>
      <c r="Q133">
        <f>COUNTIFS(Optionen!$T$3:$T$8,Leistungsübersicht!$D$9,Optionen!$U$3:$U$8,'Leistungsübersicht - WIP'!E133)</f>
        <v>0</v>
      </c>
      <c r="S133" t="str">
        <f t="shared" si="15"/>
        <v/>
      </c>
      <c r="T133" t="str">
        <f t="shared" si="16"/>
        <v/>
      </c>
      <c r="U133" t="str">
        <f t="shared" si="17"/>
        <v/>
      </c>
      <c r="V133" t="str">
        <f t="shared" si="18"/>
        <v/>
      </c>
      <c r="X133" t="str">
        <f t="shared" si="19"/>
        <v/>
      </c>
      <c r="Y133" t="str">
        <f t="array" ref="Y133">IFERROR(INDEX($T$6:$T$305,MATCH(1,COUNTIF($Y$5:Y132,$T$6:$T$305)+($T$6:$T432&lt;&gt;"")*1,0)),"")</f>
        <v/>
      </c>
      <c r="Z133" t="str">
        <f t="shared" si="20"/>
        <v/>
      </c>
      <c r="AA133" t="str">
        <f t="shared" si="21"/>
        <v/>
      </c>
      <c r="AC133" t="str">
        <f>IF(Y133="","",VLOOKUP(Y133,Detaildaten!$F$8:$W$308,18,0))</f>
        <v/>
      </c>
      <c r="AD133" t="str">
        <f>IF(Y133="","",Leistungsübersicht!$D$9)</f>
        <v/>
      </c>
      <c r="AE133" t="str">
        <f>IF(Y133="","",IF(AD133=Optionen!$N$6,Optionen!$N$6,IF(AD133=Optionen!$N$5,Leistungsübersicht!$D$10,IF(AD133=Optionen!$N$4,Leistungsübersicht!$D$10))))</f>
        <v/>
      </c>
      <c r="AF133" t="str">
        <f>IF(Y133="","",IF(AD133=Optionen!$N$4,Leistungsübersicht!$D$11))</f>
        <v/>
      </c>
      <c r="AG133" s="19" t="str">
        <f>_xlfn.IFNA(INDEX(Verteilungsschlüssel!$B$5:$V$35,MATCH('Leistungsübersicht - WIP'!AC133,Verteilungsschlüssel!$B$5:$B$35,0),MATCH('Leistungsübersicht - WIP'!AE133,Verteilungsschlüssel!$B$5:$V$5,0)),"")</f>
        <v/>
      </c>
    </row>
    <row r="134" spans="2:33" x14ac:dyDescent="0.3">
      <c r="B134">
        <v>129</v>
      </c>
      <c r="C134" t="str">
        <f>IF(Detaildaten!AD136="","",Detaildaten!AD136)</f>
        <v/>
      </c>
      <c r="D134" t="str">
        <f>IF(Detaildaten!AE136="","",Detaildaten!AE136)</f>
        <v>(Bitte Wählen)</v>
      </c>
      <c r="E134" t="str">
        <f>IF(Detaildaten!AC136="","",Detaildaten!AC136)</f>
        <v>(Bitte Wählen)</v>
      </c>
      <c r="G134" t="str">
        <f>CONCATENATE(Detaildaten!D136," [",Detaildaten!E136,"] ")</f>
        <v xml:space="preserve"> [] </v>
      </c>
      <c r="H134" t="str">
        <f>IF(Detaildaten!F136="","",Detaildaten!F136)</f>
        <v/>
      </c>
      <c r="I134" t="str">
        <f>Detaildaten!Z136</f>
        <v>(Bitte Wählen)</v>
      </c>
      <c r="J134" t="str">
        <f>IF(Detaildaten!AA136="","",Detaildaten!AA136)</f>
        <v/>
      </c>
      <c r="L134" t="str">
        <f t="shared" si="11"/>
        <v/>
      </c>
      <c r="M134" t="str">
        <f t="shared" si="12"/>
        <v/>
      </c>
      <c r="N134" t="str">
        <f t="shared" si="13"/>
        <v/>
      </c>
      <c r="O134" t="str">
        <f t="shared" si="14"/>
        <v/>
      </c>
      <c r="Q134">
        <f>COUNTIFS(Optionen!$T$3:$T$8,Leistungsübersicht!$D$9,Optionen!$U$3:$U$8,'Leistungsübersicht - WIP'!E134)</f>
        <v>0</v>
      </c>
      <c r="S134" t="str">
        <f t="shared" si="15"/>
        <v/>
      </c>
      <c r="T134" t="str">
        <f t="shared" si="16"/>
        <v/>
      </c>
      <c r="U134" t="str">
        <f t="shared" si="17"/>
        <v/>
      </c>
      <c r="V134" t="str">
        <f t="shared" si="18"/>
        <v/>
      </c>
      <c r="X134" t="str">
        <f t="shared" si="19"/>
        <v/>
      </c>
      <c r="Y134" t="str">
        <f t="array" ref="Y134">IFERROR(INDEX($T$6:$T$305,MATCH(1,COUNTIF($Y$5:Y133,$T$6:$T$305)+($T$6:$T433&lt;&gt;"")*1,0)),"")</f>
        <v/>
      </c>
      <c r="Z134" t="str">
        <f t="shared" si="20"/>
        <v/>
      </c>
      <c r="AA134" t="str">
        <f t="shared" si="21"/>
        <v/>
      </c>
      <c r="AC134" t="str">
        <f>IF(Y134="","",VLOOKUP(Y134,Detaildaten!$F$8:$W$308,18,0))</f>
        <v/>
      </c>
      <c r="AD134" t="str">
        <f>IF(Y134="","",Leistungsübersicht!$D$9)</f>
        <v/>
      </c>
      <c r="AE134" t="str">
        <f>IF(Y134="","",IF(AD134=Optionen!$N$6,Optionen!$N$6,IF(AD134=Optionen!$N$5,Leistungsübersicht!$D$10,IF(AD134=Optionen!$N$4,Leistungsübersicht!$D$10))))</f>
        <v/>
      </c>
      <c r="AF134" t="str">
        <f>IF(Y134="","",IF(AD134=Optionen!$N$4,Leistungsübersicht!$D$11))</f>
        <v/>
      </c>
      <c r="AG134" s="19" t="str">
        <f>_xlfn.IFNA(INDEX(Verteilungsschlüssel!$B$5:$V$35,MATCH('Leistungsübersicht - WIP'!AC134,Verteilungsschlüssel!$B$5:$B$35,0),MATCH('Leistungsübersicht - WIP'!AE134,Verteilungsschlüssel!$B$5:$V$5,0)),"")</f>
        <v/>
      </c>
    </row>
    <row r="135" spans="2:33" x14ac:dyDescent="0.3">
      <c r="B135">
        <v>130</v>
      </c>
      <c r="C135" t="str">
        <f>IF(Detaildaten!AD137="","",Detaildaten!AD137)</f>
        <v/>
      </c>
      <c r="D135" t="str">
        <f>IF(Detaildaten!AE137="","",Detaildaten!AE137)</f>
        <v>(Bitte Wählen)</v>
      </c>
      <c r="E135" t="str">
        <f>IF(Detaildaten!AC137="","",Detaildaten!AC137)</f>
        <v>(Bitte Wählen)</v>
      </c>
      <c r="G135" t="str">
        <f>CONCATENATE(Detaildaten!D137," [",Detaildaten!E137,"] ")</f>
        <v xml:space="preserve"> [] </v>
      </c>
      <c r="H135" t="str">
        <f>IF(Detaildaten!F137="","",Detaildaten!F137)</f>
        <v/>
      </c>
      <c r="I135" t="str">
        <f>Detaildaten!Z137</f>
        <v>(Bitte Wählen)</v>
      </c>
      <c r="J135" t="str">
        <f>IF(Detaildaten!AA137="","",Detaildaten!AA137)</f>
        <v/>
      </c>
      <c r="L135" t="str">
        <f t="shared" ref="L135:L198" si="22">IF(AND($C135="Ja",$D135="Ja"),G135,"")</f>
        <v/>
      </c>
      <c r="M135" t="str">
        <f t="shared" ref="M135:M198" si="23">IF(AND($C135="Ja",$D135="Ja"),H135,"")</f>
        <v/>
      </c>
      <c r="N135" t="str">
        <f t="shared" ref="N135:N198" si="24">IF(AND($C135="Ja",$D135="Ja"),I135,"")</f>
        <v/>
      </c>
      <c r="O135" t="str">
        <f t="shared" ref="O135:O198" si="25">IF(AND($C135="Ja",$D135="Ja"),J135,"")</f>
        <v/>
      </c>
      <c r="Q135">
        <f>COUNTIFS(Optionen!$T$3:$T$8,Leistungsübersicht!$D$9,Optionen!$U$3:$U$8,'Leistungsübersicht - WIP'!E135)</f>
        <v>0</v>
      </c>
      <c r="S135" t="str">
        <f t="shared" ref="S135:S198" si="26">IF(L135="","",IF($Q135=1,L135,""))</f>
        <v/>
      </c>
      <c r="T135" t="str">
        <f t="shared" ref="T135:T198" si="27">IF(M135="","",IF($Q135=1,M135,""))</f>
        <v/>
      </c>
      <c r="U135" t="str">
        <f t="shared" ref="U135:U198" si="28">IF(N135="","",IF($Q135=1,N135,""))</f>
        <v/>
      </c>
      <c r="V135" t="str">
        <f t="shared" ref="V135:V198" si="29">IF(O135="","",IF($Q135=1,O135,""))</f>
        <v/>
      </c>
      <c r="X135" t="str">
        <f t="shared" ref="X135:X198" si="30">VLOOKUP(Y135,M135:S434,7,0)</f>
        <v/>
      </c>
      <c r="Y135" t="str">
        <f t="array" ref="Y135">IFERROR(INDEX($T$6:$T$305,MATCH(1,COUNTIF($Y$5:Y134,$T$6:$T$305)+($T$6:$T434&lt;&gt;"")*1,0)),"")</f>
        <v/>
      </c>
      <c r="Z135" t="str">
        <f t="shared" ref="Z135:Z198" si="31">VLOOKUP(Y135,T135:V434,2,0)</f>
        <v/>
      </c>
      <c r="AA135" t="str">
        <f t="shared" ref="AA135:AA198" si="32">VLOOKUP(Y135,T135:V434,3,0)</f>
        <v/>
      </c>
      <c r="AC135" t="str">
        <f>IF(Y135="","",VLOOKUP(Y135,Detaildaten!$F$8:$W$308,18,0))</f>
        <v/>
      </c>
      <c r="AD135" t="str">
        <f>IF(Y135="","",Leistungsübersicht!$D$9)</f>
        <v/>
      </c>
      <c r="AE135" t="str">
        <f>IF(Y135="","",IF(AD135=Optionen!$N$6,Optionen!$N$6,IF(AD135=Optionen!$N$5,Leistungsübersicht!$D$10,IF(AD135=Optionen!$N$4,Leistungsübersicht!$D$10))))</f>
        <v/>
      </c>
      <c r="AF135" t="str">
        <f>IF(Y135="","",IF(AD135=Optionen!$N$4,Leistungsübersicht!$D$11))</f>
        <v/>
      </c>
      <c r="AG135" s="19" t="str">
        <f>_xlfn.IFNA(INDEX(Verteilungsschlüssel!$B$5:$V$35,MATCH('Leistungsübersicht - WIP'!AC135,Verteilungsschlüssel!$B$5:$B$35,0),MATCH('Leistungsübersicht - WIP'!AE135,Verteilungsschlüssel!$B$5:$V$5,0)),"")</f>
        <v/>
      </c>
    </row>
    <row r="136" spans="2:33" x14ac:dyDescent="0.3">
      <c r="B136">
        <v>131</v>
      </c>
      <c r="C136" t="str">
        <f>IF(Detaildaten!AD138="","",Detaildaten!AD138)</f>
        <v/>
      </c>
      <c r="D136" t="str">
        <f>IF(Detaildaten!AE138="","",Detaildaten!AE138)</f>
        <v>(Bitte Wählen)</v>
      </c>
      <c r="E136" t="str">
        <f>IF(Detaildaten!AC138="","",Detaildaten!AC138)</f>
        <v>(Bitte Wählen)</v>
      </c>
      <c r="G136" t="str">
        <f>CONCATENATE(Detaildaten!D138," [",Detaildaten!E138,"] ")</f>
        <v xml:space="preserve"> [] </v>
      </c>
      <c r="H136" t="str">
        <f>IF(Detaildaten!F138="","",Detaildaten!F138)</f>
        <v/>
      </c>
      <c r="I136" t="str">
        <f>Detaildaten!Z138</f>
        <v>(Bitte Wählen)</v>
      </c>
      <c r="J136" t="str">
        <f>IF(Detaildaten!AA138="","",Detaildaten!AA138)</f>
        <v/>
      </c>
      <c r="L136" t="str">
        <f t="shared" si="22"/>
        <v/>
      </c>
      <c r="M136" t="str">
        <f t="shared" si="23"/>
        <v/>
      </c>
      <c r="N136" t="str">
        <f t="shared" si="24"/>
        <v/>
      </c>
      <c r="O136" t="str">
        <f t="shared" si="25"/>
        <v/>
      </c>
      <c r="Q136">
        <f>COUNTIFS(Optionen!$T$3:$T$8,Leistungsübersicht!$D$9,Optionen!$U$3:$U$8,'Leistungsübersicht - WIP'!E136)</f>
        <v>0</v>
      </c>
      <c r="S136" t="str">
        <f t="shared" si="26"/>
        <v/>
      </c>
      <c r="T136" t="str">
        <f t="shared" si="27"/>
        <v/>
      </c>
      <c r="U136" t="str">
        <f t="shared" si="28"/>
        <v/>
      </c>
      <c r="V136" t="str">
        <f t="shared" si="29"/>
        <v/>
      </c>
      <c r="X136" t="str">
        <f t="shared" si="30"/>
        <v/>
      </c>
      <c r="Y136" t="str">
        <f t="array" ref="Y136">IFERROR(INDEX($T$6:$T$305,MATCH(1,COUNTIF($Y$5:Y135,$T$6:$T$305)+($T$6:$T435&lt;&gt;"")*1,0)),"")</f>
        <v/>
      </c>
      <c r="Z136" t="str">
        <f t="shared" si="31"/>
        <v/>
      </c>
      <c r="AA136" t="str">
        <f t="shared" si="32"/>
        <v/>
      </c>
      <c r="AC136" t="str">
        <f>IF(Y136="","",VLOOKUP(Y136,Detaildaten!$F$8:$W$308,18,0))</f>
        <v/>
      </c>
      <c r="AD136" t="str">
        <f>IF(Y136="","",Leistungsübersicht!$D$9)</f>
        <v/>
      </c>
      <c r="AE136" t="str">
        <f>IF(Y136="","",IF(AD136=Optionen!$N$6,Optionen!$N$6,IF(AD136=Optionen!$N$5,Leistungsübersicht!$D$10,IF(AD136=Optionen!$N$4,Leistungsübersicht!$D$10))))</f>
        <v/>
      </c>
      <c r="AF136" t="str">
        <f>IF(Y136="","",IF(AD136=Optionen!$N$4,Leistungsübersicht!$D$11))</f>
        <v/>
      </c>
      <c r="AG136" s="19" t="str">
        <f>_xlfn.IFNA(INDEX(Verteilungsschlüssel!$B$5:$V$35,MATCH('Leistungsübersicht - WIP'!AC136,Verteilungsschlüssel!$B$5:$B$35,0),MATCH('Leistungsübersicht - WIP'!AE136,Verteilungsschlüssel!$B$5:$V$5,0)),"")</f>
        <v/>
      </c>
    </row>
    <row r="137" spans="2:33" x14ac:dyDescent="0.3">
      <c r="B137">
        <v>132</v>
      </c>
      <c r="C137" t="str">
        <f>IF(Detaildaten!AD139="","",Detaildaten!AD139)</f>
        <v/>
      </c>
      <c r="D137" t="str">
        <f>IF(Detaildaten!AE139="","",Detaildaten!AE139)</f>
        <v>(Bitte Wählen)</v>
      </c>
      <c r="E137" t="str">
        <f>IF(Detaildaten!AC139="","",Detaildaten!AC139)</f>
        <v>(Bitte Wählen)</v>
      </c>
      <c r="G137" t="str">
        <f>CONCATENATE(Detaildaten!D139," [",Detaildaten!E139,"] ")</f>
        <v xml:space="preserve"> [] </v>
      </c>
      <c r="H137" t="str">
        <f>IF(Detaildaten!F139="","",Detaildaten!F139)</f>
        <v/>
      </c>
      <c r="I137" t="str">
        <f>Detaildaten!Z139</f>
        <v>(Bitte Wählen)</v>
      </c>
      <c r="J137" t="str">
        <f>IF(Detaildaten!AA139="","",Detaildaten!AA139)</f>
        <v/>
      </c>
      <c r="L137" t="str">
        <f t="shared" si="22"/>
        <v/>
      </c>
      <c r="M137" t="str">
        <f t="shared" si="23"/>
        <v/>
      </c>
      <c r="N137" t="str">
        <f t="shared" si="24"/>
        <v/>
      </c>
      <c r="O137" t="str">
        <f t="shared" si="25"/>
        <v/>
      </c>
      <c r="Q137">
        <f>COUNTIFS(Optionen!$T$3:$T$8,Leistungsübersicht!$D$9,Optionen!$U$3:$U$8,'Leistungsübersicht - WIP'!E137)</f>
        <v>0</v>
      </c>
      <c r="S137" t="str">
        <f t="shared" si="26"/>
        <v/>
      </c>
      <c r="T137" t="str">
        <f t="shared" si="27"/>
        <v/>
      </c>
      <c r="U137" t="str">
        <f t="shared" si="28"/>
        <v/>
      </c>
      <c r="V137" t="str">
        <f t="shared" si="29"/>
        <v/>
      </c>
      <c r="X137" t="str">
        <f t="shared" si="30"/>
        <v/>
      </c>
      <c r="Y137" t="str">
        <f t="array" ref="Y137">IFERROR(INDEX($T$6:$T$305,MATCH(1,COUNTIF($Y$5:Y136,$T$6:$T$305)+($T$6:$T436&lt;&gt;"")*1,0)),"")</f>
        <v/>
      </c>
      <c r="Z137" t="str">
        <f t="shared" si="31"/>
        <v/>
      </c>
      <c r="AA137" t="str">
        <f t="shared" si="32"/>
        <v/>
      </c>
      <c r="AC137" t="str">
        <f>IF(Y137="","",VLOOKUP(Y137,Detaildaten!$F$8:$W$308,18,0))</f>
        <v/>
      </c>
      <c r="AD137" t="str">
        <f>IF(Y137="","",Leistungsübersicht!$D$9)</f>
        <v/>
      </c>
      <c r="AE137" t="str">
        <f>IF(Y137="","",IF(AD137=Optionen!$N$6,Optionen!$N$6,IF(AD137=Optionen!$N$5,Leistungsübersicht!$D$10,IF(AD137=Optionen!$N$4,Leistungsübersicht!$D$10))))</f>
        <v/>
      </c>
      <c r="AF137" t="str">
        <f>IF(Y137="","",IF(AD137=Optionen!$N$4,Leistungsübersicht!$D$11))</f>
        <v/>
      </c>
      <c r="AG137" s="19" t="str">
        <f>_xlfn.IFNA(INDEX(Verteilungsschlüssel!$B$5:$V$35,MATCH('Leistungsübersicht - WIP'!AC137,Verteilungsschlüssel!$B$5:$B$35,0),MATCH('Leistungsübersicht - WIP'!AE137,Verteilungsschlüssel!$B$5:$V$5,0)),"")</f>
        <v/>
      </c>
    </row>
    <row r="138" spans="2:33" x14ac:dyDescent="0.3">
      <c r="B138">
        <v>133</v>
      </c>
      <c r="C138" t="str">
        <f>IF(Detaildaten!AD140="","",Detaildaten!AD140)</f>
        <v/>
      </c>
      <c r="D138" t="str">
        <f>IF(Detaildaten!AE140="","",Detaildaten!AE140)</f>
        <v>(Bitte Wählen)</v>
      </c>
      <c r="E138" t="str">
        <f>IF(Detaildaten!AC140="","",Detaildaten!AC140)</f>
        <v>(Bitte Wählen)</v>
      </c>
      <c r="G138" t="str">
        <f>CONCATENATE(Detaildaten!D140," [",Detaildaten!E140,"] ")</f>
        <v xml:space="preserve"> [] </v>
      </c>
      <c r="H138" t="str">
        <f>IF(Detaildaten!F140="","",Detaildaten!F140)</f>
        <v/>
      </c>
      <c r="I138" t="str">
        <f>Detaildaten!Z140</f>
        <v>(Bitte Wählen)</v>
      </c>
      <c r="J138" t="str">
        <f>IF(Detaildaten!AA140="","",Detaildaten!AA140)</f>
        <v/>
      </c>
      <c r="L138" t="str">
        <f t="shared" si="22"/>
        <v/>
      </c>
      <c r="M138" t="str">
        <f t="shared" si="23"/>
        <v/>
      </c>
      <c r="N138" t="str">
        <f t="shared" si="24"/>
        <v/>
      </c>
      <c r="O138" t="str">
        <f t="shared" si="25"/>
        <v/>
      </c>
      <c r="Q138">
        <f>COUNTIFS(Optionen!$T$3:$T$8,Leistungsübersicht!$D$9,Optionen!$U$3:$U$8,'Leistungsübersicht - WIP'!E138)</f>
        <v>0</v>
      </c>
      <c r="S138" t="str">
        <f t="shared" si="26"/>
        <v/>
      </c>
      <c r="T138" t="str">
        <f t="shared" si="27"/>
        <v/>
      </c>
      <c r="U138" t="str">
        <f t="shared" si="28"/>
        <v/>
      </c>
      <c r="V138" t="str">
        <f t="shared" si="29"/>
        <v/>
      </c>
      <c r="X138" t="str">
        <f t="shared" si="30"/>
        <v/>
      </c>
      <c r="Y138" t="str">
        <f t="array" ref="Y138">IFERROR(INDEX($T$6:$T$305,MATCH(1,COUNTIF($Y$5:Y137,$T$6:$T$305)+($T$6:$T437&lt;&gt;"")*1,0)),"")</f>
        <v/>
      </c>
      <c r="Z138" t="str">
        <f t="shared" si="31"/>
        <v/>
      </c>
      <c r="AA138" t="str">
        <f t="shared" si="32"/>
        <v/>
      </c>
      <c r="AC138" t="str">
        <f>IF(Y138="","",VLOOKUP(Y138,Detaildaten!$F$8:$W$308,18,0))</f>
        <v/>
      </c>
      <c r="AD138" t="str">
        <f>IF(Y138="","",Leistungsübersicht!$D$9)</f>
        <v/>
      </c>
      <c r="AE138" t="str">
        <f>IF(Y138="","",IF(AD138=Optionen!$N$6,Optionen!$N$6,IF(AD138=Optionen!$N$5,Leistungsübersicht!$D$10,IF(AD138=Optionen!$N$4,Leistungsübersicht!$D$10))))</f>
        <v/>
      </c>
      <c r="AF138" t="str">
        <f>IF(Y138="","",IF(AD138=Optionen!$N$4,Leistungsübersicht!$D$11))</f>
        <v/>
      </c>
      <c r="AG138" s="19" t="str">
        <f>_xlfn.IFNA(INDEX(Verteilungsschlüssel!$B$5:$V$35,MATCH('Leistungsübersicht - WIP'!AC138,Verteilungsschlüssel!$B$5:$B$35,0),MATCH('Leistungsübersicht - WIP'!AE138,Verteilungsschlüssel!$B$5:$V$5,0)),"")</f>
        <v/>
      </c>
    </row>
    <row r="139" spans="2:33" x14ac:dyDescent="0.3">
      <c r="B139">
        <v>134</v>
      </c>
      <c r="C139" t="str">
        <f>IF(Detaildaten!AD141="","",Detaildaten!AD141)</f>
        <v/>
      </c>
      <c r="D139" t="str">
        <f>IF(Detaildaten!AE141="","",Detaildaten!AE141)</f>
        <v>(Bitte Wählen)</v>
      </c>
      <c r="E139" t="str">
        <f>IF(Detaildaten!AC141="","",Detaildaten!AC141)</f>
        <v>(Bitte Wählen)</v>
      </c>
      <c r="G139" t="str">
        <f>CONCATENATE(Detaildaten!D141," [",Detaildaten!E141,"] ")</f>
        <v xml:space="preserve"> [] </v>
      </c>
      <c r="H139" t="str">
        <f>IF(Detaildaten!F141="","",Detaildaten!F141)</f>
        <v/>
      </c>
      <c r="I139" t="str">
        <f>Detaildaten!Z141</f>
        <v>(Bitte Wählen)</v>
      </c>
      <c r="J139" t="str">
        <f>IF(Detaildaten!AA141="","",Detaildaten!AA141)</f>
        <v/>
      </c>
      <c r="L139" t="str">
        <f t="shared" si="22"/>
        <v/>
      </c>
      <c r="M139" t="str">
        <f t="shared" si="23"/>
        <v/>
      </c>
      <c r="N139" t="str">
        <f t="shared" si="24"/>
        <v/>
      </c>
      <c r="O139" t="str">
        <f t="shared" si="25"/>
        <v/>
      </c>
      <c r="Q139">
        <f>COUNTIFS(Optionen!$T$3:$T$8,Leistungsübersicht!$D$9,Optionen!$U$3:$U$8,'Leistungsübersicht - WIP'!E139)</f>
        <v>0</v>
      </c>
      <c r="S139" t="str">
        <f t="shared" si="26"/>
        <v/>
      </c>
      <c r="T139" t="str">
        <f t="shared" si="27"/>
        <v/>
      </c>
      <c r="U139" t="str">
        <f t="shared" si="28"/>
        <v/>
      </c>
      <c r="V139" t="str">
        <f t="shared" si="29"/>
        <v/>
      </c>
      <c r="X139" t="str">
        <f t="shared" si="30"/>
        <v/>
      </c>
      <c r="Y139" t="str">
        <f t="array" ref="Y139">IFERROR(INDEX($T$6:$T$305,MATCH(1,COUNTIF($Y$5:Y138,$T$6:$T$305)+($T$6:$T438&lt;&gt;"")*1,0)),"")</f>
        <v/>
      </c>
      <c r="Z139" t="str">
        <f t="shared" si="31"/>
        <v/>
      </c>
      <c r="AA139" t="str">
        <f t="shared" si="32"/>
        <v/>
      </c>
      <c r="AC139" t="str">
        <f>IF(Y139="","",VLOOKUP(Y139,Detaildaten!$F$8:$W$308,18,0))</f>
        <v/>
      </c>
      <c r="AD139" t="str">
        <f>IF(Y139="","",Leistungsübersicht!$D$9)</f>
        <v/>
      </c>
      <c r="AE139" t="str">
        <f>IF(Y139="","",IF(AD139=Optionen!$N$6,Optionen!$N$6,IF(AD139=Optionen!$N$5,Leistungsübersicht!$D$10,IF(AD139=Optionen!$N$4,Leistungsübersicht!$D$10))))</f>
        <v/>
      </c>
      <c r="AF139" t="str">
        <f>IF(Y139="","",IF(AD139=Optionen!$N$4,Leistungsübersicht!$D$11))</f>
        <v/>
      </c>
      <c r="AG139" s="19" t="str">
        <f>_xlfn.IFNA(INDEX(Verteilungsschlüssel!$B$5:$V$35,MATCH('Leistungsübersicht - WIP'!AC139,Verteilungsschlüssel!$B$5:$B$35,0),MATCH('Leistungsübersicht - WIP'!AE139,Verteilungsschlüssel!$B$5:$V$5,0)),"")</f>
        <v/>
      </c>
    </row>
    <row r="140" spans="2:33" x14ac:dyDescent="0.3">
      <c r="B140">
        <v>135</v>
      </c>
      <c r="C140" t="str">
        <f>IF(Detaildaten!AD142="","",Detaildaten!AD142)</f>
        <v/>
      </c>
      <c r="D140" t="str">
        <f>IF(Detaildaten!AE142="","",Detaildaten!AE142)</f>
        <v>(Bitte Wählen)</v>
      </c>
      <c r="E140" t="str">
        <f>IF(Detaildaten!AC142="","",Detaildaten!AC142)</f>
        <v>(Bitte Wählen)</v>
      </c>
      <c r="G140" t="str">
        <f>CONCATENATE(Detaildaten!D142," [",Detaildaten!E142,"] ")</f>
        <v xml:space="preserve"> [] </v>
      </c>
      <c r="H140" t="str">
        <f>IF(Detaildaten!F142="","",Detaildaten!F142)</f>
        <v/>
      </c>
      <c r="I140" t="str">
        <f>Detaildaten!Z142</f>
        <v>(Bitte Wählen)</v>
      </c>
      <c r="J140" t="str">
        <f>IF(Detaildaten!AA142="","",Detaildaten!AA142)</f>
        <v/>
      </c>
      <c r="L140" t="str">
        <f t="shared" si="22"/>
        <v/>
      </c>
      <c r="M140" t="str">
        <f t="shared" si="23"/>
        <v/>
      </c>
      <c r="N140" t="str">
        <f t="shared" si="24"/>
        <v/>
      </c>
      <c r="O140" t="str">
        <f t="shared" si="25"/>
        <v/>
      </c>
      <c r="Q140">
        <f>COUNTIFS(Optionen!$T$3:$T$8,Leistungsübersicht!$D$9,Optionen!$U$3:$U$8,'Leistungsübersicht - WIP'!E140)</f>
        <v>0</v>
      </c>
      <c r="S140" t="str">
        <f t="shared" si="26"/>
        <v/>
      </c>
      <c r="T140" t="str">
        <f t="shared" si="27"/>
        <v/>
      </c>
      <c r="U140" t="str">
        <f t="shared" si="28"/>
        <v/>
      </c>
      <c r="V140" t="str">
        <f t="shared" si="29"/>
        <v/>
      </c>
      <c r="X140" t="str">
        <f t="shared" si="30"/>
        <v/>
      </c>
      <c r="Y140" t="str">
        <f t="array" ref="Y140">IFERROR(INDEX($T$6:$T$305,MATCH(1,COUNTIF($Y$5:Y139,$T$6:$T$305)+($T$6:$T439&lt;&gt;"")*1,0)),"")</f>
        <v/>
      </c>
      <c r="Z140" t="str">
        <f t="shared" si="31"/>
        <v/>
      </c>
      <c r="AA140" t="str">
        <f t="shared" si="32"/>
        <v/>
      </c>
      <c r="AC140" t="str">
        <f>IF(Y140="","",VLOOKUP(Y140,Detaildaten!$F$8:$W$308,18,0))</f>
        <v/>
      </c>
      <c r="AD140" t="str">
        <f>IF(Y140="","",Leistungsübersicht!$D$9)</f>
        <v/>
      </c>
      <c r="AE140" t="str">
        <f>IF(Y140="","",IF(AD140=Optionen!$N$6,Optionen!$N$6,IF(AD140=Optionen!$N$5,Leistungsübersicht!$D$10,IF(AD140=Optionen!$N$4,Leistungsübersicht!$D$10))))</f>
        <v/>
      </c>
      <c r="AF140" t="str">
        <f>IF(Y140="","",IF(AD140=Optionen!$N$4,Leistungsübersicht!$D$11))</f>
        <v/>
      </c>
      <c r="AG140" s="19" t="str">
        <f>_xlfn.IFNA(INDEX(Verteilungsschlüssel!$B$5:$V$35,MATCH('Leistungsübersicht - WIP'!AC140,Verteilungsschlüssel!$B$5:$B$35,0),MATCH('Leistungsübersicht - WIP'!AE140,Verteilungsschlüssel!$B$5:$V$5,0)),"")</f>
        <v/>
      </c>
    </row>
    <row r="141" spans="2:33" x14ac:dyDescent="0.3">
      <c r="B141">
        <v>136</v>
      </c>
      <c r="C141" t="str">
        <f>IF(Detaildaten!AD143="","",Detaildaten!AD143)</f>
        <v/>
      </c>
      <c r="D141" t="str">
        <f>IF(Detaildaten!AE143="","",Detaildaten!AE143)</f>
        <v>(Bitte Wählen)</v>
      </c>
      <c r="E141" t="str">
        <f>IF(Detaildaten!AC143="","",Detaildaten!AC143)</f>
        <v>(Bitte Wählen)</v>
      </c>
      <c r="G141" t="str">
        <f>CONCATENATE(Detaildaten!D143," [",Detaildaten!E143,"] ")</f>
        <v xml:space="preserve"> [] </v>
      </c>
      <c r="H141" t="str">
        <f>IF(Detaildaten!F143="","",Detaildaten!F143)</f>
        <v/>
      </c>
      <c r="I141" t="str">
        <f>Detaildaten!Z143</f>
        <v>(Bitte Wählen)</v>
      </c>
      <c r="J141" t="str">
        <f>IF(Detaildaten!AA143="","",Detaildaten!AA143)</f>
        <v/>
      </c>
      <c r="L141" t="str">
        <f t="shared" si="22"/>
        <v/>
      </c>
      <c r="M141" t="str">
        <f t="shared" si="23"/>
        <v/>
      </c>
      <c r="N141" t="str">
        <f t="shared" si="24"/>
        <v/>
      </c>
      <c r="O141" t="str">
        <f t="shared" si="25"/>
        <v/>
      </c>
      <c r="Q141">
        <f>COUNTIFS(Optionen!$T$3:$T$8,Leistungsübersicht!$D$9,Optionen!$U$3:$U$8,'Leistungsübersicht - WIP'!E141)</f>
        <v>0</v>
      </c>
      <c r="S141" t="str">
        <f t="shared" si="26"/>
        <v/>
      </c>
      <c r="T141" t="str">
        <f t="shared" si="27"/>
        <v/>
      </c>
      <c r="U141" t="str">
        <f t="shared" si="28"/>
        <v/>
      </c>
      <c r="V141" t="str">
        <f t="shared" si="29"/>
        <v/>
      </c>
      <c r="X141" t="str">
        <f t="shared" si="30"/>
        <v/>
      </c>
      <c r="Y141" t="str">
        <f t="array" ref="Y141">IFERROR(INDEX($T$6:$T$305,MATCH(1,COUNTIF($Y$5:Y140,$T$6:$T$305)+($T$6:$T440&lt;&gt;"")*1,0)),"")</f>
        <v/>
      </c>
      <c r="Z141" t="str">
        <f t="shared" si="31"/>
        <v/>
      </c>
      <c r="AA141" t="str">
        <f t="shared" si="32"/>
        <v/>
      </c>
      <c r="AC141" t="str">
        <f>IF(Y141="","",VLOOKUP(Y141,Detaildaten!$F$8:$W$308,18,0))</f>
        <v/>
      </c>
      <c r="AD141" t="str">
        <f>IF(Y141="","",Leistungsübersicht!$D$9)</f>
        <v/>
      </c>
      <c r="AE141" t="str">
        <f>IF(Y141="","",IF(AD141=Optionen!$N$6,Optionen!$N$6,IF(AD141=Optionen!$N$5,Leistungsübersicht!$D$10,IF(AD141=Optionen!$N$4,Leistungsübersicht!$D$10))))</f>
        <v/>
      </c>
      <c r="AF141" t="str">
        <f>IF(Y141="","",IF(AD141=Optionen!$N$4,Leistungsübersicht!$D$11))</f>
        <v/>
      </c>
      <c r="AG141" s="19" t="str">
        <f>_xlfn.IFNA(INDEX(Verteilungsschlüssel!$B$5:$V$35,MATCH('Leistungsübersicht - WIP'!AC141,Verteilungsschlüssel!$B$5:$B$35,0),MATCH('Leistungsübersicht - WIP'!AE141,Verteilungsschlüssel!$B$5:$V$5,0)),"")</f>
        <v/>
      </c>
    </row>
    <row r="142" spans="2:33" x14ac:dyDescent="0.3">
      <c r="B142">
        <v>137</v>
      </c>
      <c r="C142" t="str">
        <f>IF(Detaildaten!AD144="","",Detaildaten!AD144)</f>
        <v/>
      </c>
      <c r="D142" t="str">
        <f>IF(Detaildaten!AE144="","",Detaildaten!AE144)</f>
        <v>(Bitte Wählen)</v>
      </c>
      <c r="E142" t="str">
        <f>IF(Detaildaten!AC144="","",Detaildaten!AC144)</f>
        <v>(Bitte Wählen)</v>
      </c>
      <c r="G142" t="str">
        <f>CONCATENATE(Detaildaten!D144," [",Detaildaten!E144,"] ")</f>
        <v xml:space="preserve"> [] </v>
      </c>
      <c r="H142" t="str">
        <f>IF(Detaildaten!F144="","",Detaildaten!F144)</f>
        <v/>
      </c>
      <c r="I142" t="str">
        <f>Detaildaten!Z144</f>
        <v>(Bitte Wählen)</v>
      </c>
      <c r="J142" t="str">
        <f>IF(Detaildaten!AA144="","",Detaildaten!AA144)</f>
        <v/>
      </c>
      <c r="L142" t="str">
        <f t="shared" si="22"/>
        <v/>
      </c>
      <c r="M142" t="str">
        <f t="shared" si="23"/>
        <v/>
      </c>
      <c r="N142" t="str">
        <f t="shared" si="24"/>
        <v/>
      </c>
      <c r="O142" t="str">
        <f t="shared" si="25"/>
        <v/>
      </c>
      <c r="Q142">
        <f>COUNTIFS(Optionen!$T$3:$T$8,Leistungsübersicht!$D$9,Optionen!$U$3:$U$8,'Leistungsübersicht - WIP'!E142)</f>
        <v>0</v>
      </c>
      <c r="S142" t="str">
        <f t="shared" si="26"/>
        <v/>
      </c>
      <c r="T142" t="str">
        <f t="shared" si="27"/>
        <v/>
      </c>
      <c r="U142" t="str">
        <f t="shared" si="28"/>
        <v/>
      </c>
      <c r="V142" t="str">
        <f t="shared" si="29"/>
        <v/>
      </c>
      <c r="X142" t="str">
        <f t="shared" si="30"/>
        <v/>
      </c>
      <c r="Y142" t="str">
        <f t="array" ref="Y142">IFERROR(INDEX($T$6:$T$305,MATCH(1,COUNTIF($Y$5:Y141,$T$6:$T$305)+($T$6:$T441&lt;&gt;"")*1,0)),"")</f>
        <v/>
      </c>
      <c r="Z142" t="str">
        <f t="shared" si="31"/>
        <v/>
      </c>
      <c r="AA142" t="str">
        <f t="shared" si="32"/>
        <v/>
      </c>
      <c r="AC142" t="str">
        <f>IF(Y142="","",VLOOKUP(Y142,Detaildaten!$F$8:$W$308,18,0))</f>
        <v/>
      </c>
      <c r="AD142" t="str">
        <f>IF(Y142="","",Leistungsübersicht!$D$9)</f>
        <v/>
      </c>
      <c r="AE142" t="str">
        <f>IF(Y142="","",IF(AD142=Optionen!$N$6,Optionen!$N$6,IF(AD142=Optionen!$N$5,Leistungsübersicht!$D$10,IF(AD142=Optionen!$N$4,Leistungsübersicht!$D$10))))</f>
        <v/>
      </c>
      <c r="AF142" t="str">
        <f>IF(Y142="","",IF(AD142=Optionen!$N$4,Leistungsübersicht!$D$11))</f>
        <v/>
      </c>
      <c r="AG142" s="19" t="str">
        <f>_xlfn.IFNA(INDEX(Verteilungsschlüssel!$B$5:$V$35,MATCH('Leistungsübersicht - WIP'!AC142,Verteilungsschlüssel!$B$5:$B$35,0),MATCH('Leistungsübersicht - WIP'!AE142,Verteilungsschlüssel!$B$5:$V$5,0)),"")</f>
        <v/>
      </c>
    </row>
    <row r="143" spans="2:33" x14ac:dyDescent="0.3">
      <c r="B143">
        <v>138</v>
      </c>
      <c r="C143" t="str">
        <f>IF(Detaildaten!AD145="","",Detaildaten!AD145)</f>
        <v/>
      </c>
      <c r="D143" t="str">
        <f>IF(Detaildaten!AE145="","",Detaildaten!AE145)</f>
        <v>(Bitte Wählen)</v>
      </c>
      <c r="E143" t="str">
        <f>IF(Detaildaten!AC145="","",Detaildaten!AC145)</f>
        <v>(Bitte Wählen)</v>
      </c>
      <c r="G143" t="str">
        <f>CONCATENATE(Detaildaten!D145," [",Detaildaten!E145,"] ")</f>
        <v xml:space="preserve"> [] </v>
      </c>
      <c r="H143" t="str">
        <f>IF(Detaildaten!F145="","",Detaildaten!F145)</f>
        <v/>
      </c>
      <c r="I143" t="str">
        <f>Detaildaten!Z145</f>
        <v>(Bitte Wählen)</v>
      </c>
      <c r="J143" t="str">
        <f>IF(Detaildaten!AA145="","",Detaildaten!AA145)</f>
        <v/>
      </c>
      <c r="L143" t="str">
        <f t="shared" si="22"/>
        <v/>
      </c>
      <c r="M143" t="str">
        <f t="shared" si="23"/>
        <v/>
      </c>
      <c r="N143" t="str">
        <f t="shared" si="24"/>
        <v/>
      </c>
      <c r="O143" t="str">
        <f t="shared" si="25"/>
        <v/>
      </c>
      <c r="Q143">
        <f>COUNTIFS(Optionen!$T$3:$T$8,Leistungsübersicht!$D$9,Optionen!$U$3:$U$8,'Leistungsübersicht - WIP'!E143)</f>
        <v>0</v>
      </c>
      <c r="S143" t="str">
        <f t="shared" si="26"/>
        <v/>
      </c>
      <c r="T143" t="str">
        <f t="shared" si="27"/>
        <v/>
      </c>
      <c r="U143" t="str">
        <f t="shared" si="28"/>
        <v/>
      </c>
      <c r="V143" t="str">
        <f t="shared" si="29"/>
        <v/>
      </c>
      <c r="X143" t="str">
        <f t="shared" si="30"/>
        <v/>
      </c>
      <c r="Y143" t="str">
        <f t="array" ref="Y143">IFERROR(INDEX($T$6:$T$305,MATCH(1,COUNTIF($Y$5:Y142,$T$6:$T$305)+($T$6:$T442&lt;&gt;"")*1,0)),"")</f>
        <v/>
      </c>
      <c r="Z143" t="str">
        <f t="shared" si="31"/>
        <v/>
      </c>
      <c r="AA143" t="str">
        <f t="shared" si="32"/>
        <v/>
      </c>
      <c r="AC143" t="str">
        <f>IF(Y143="","",VLOOKUP(Y143,Detaildaten!$F$8:$W$308,18,0))</f>
        <v/>
      </c>
      <c r="AD143" t="str">
        <f>IF(Y143="","",Leistungsübersicht!$D$9)</f>
        <v/>
      </c>
      <c r="AE143" t="str">
        <f>IF(Y143="","",IF(AD143=Optionen!$N$6,Optionen!$N$6,IF(AD143=Optionen!$N$5,Leistungsübersicht!$D$10,IF(AD143=Optionen!$N$4,Leistungsübersicht!$D$10))))</f>
        <v/>
      </c>
      <c r="AF143" t="str">
        <f>IF(Y143="","",IF(AD143=Optionen!$N$4,Leistungsübersicht!$D$11))</f>
        <v/>
      </c>
      <c r="AG143" s="19" t="str">
        <f>_xlfn.IFNA(INDEX(Verteilungsschlüssel!$B$5:$V$35,MATCH('Leistungsübersicht - WIP'!AC143,Verteilungsschlüssel!$B$5:$B$35,0),MATCH('Leistungsübersicht - WIP'!AE143,Verteilungsschlüssel!$B$5:$V$5,0)),"")</f>
        <v/>
      </c>
    </row>
    <row r="144" spans="2:33" x14ac:dyDescent="0.3">
      <c r="B144">
        <v>139</v>
      </c>
      <c r="C144" t="str">
        <f>IF(Detaildaten!AD146="","",Detaildaten!AD146)</f>
        <v/>
      </c>
      <c r="D144" t="str">
        <f>IF(Detaildaten!AE146="","",Detaildaten!AE146)</f>
        <v>(Bitte Wählen)</v>
      </c>
      <c r="E144" t="str">
        <f>IF(Detaildaten!AC146="","",Detaildaten!AC146)</f>
        <v>(Bitte Wählen)</v>
      </c>
      <c r="G144" t="str">
        <f>CONCATENATE(Detaildaten!D146," [",Detaildaten!E146,"] ")</f>
        <v xml:space="preserve"> [] </v>
      </c>
      <c r="H144" t="str">
        <f>IF(Detaildaten!F146="","",Detaildaten!F146)</f>
        <v/>
      </c>
      <c r="I144" t="str">
        <f>Detaildaten!Z146</f>
        <v>(Bitte Wählen)</v>
      </c>
      <c r="J144" t="str">
        <f>IF(Detaildaten!AA146="","",Detaildaten!AA146)</f>
        <v/>
      </c>
      <c r="L144" t="str">
        <f t="shared" si="22"/>
        <v/>
      </c>
      <c r="M144" t="str">
        <f t="shared" si="23"/>
        <v/>
      </c>
      <c r="N144" t="str">
        <f t="shared" si="24"/>
        <v/>
      </c>
      <c r="O144" t="str">
        <f t="shared" si="25"/>
        <v/>
      </c>
      <c r="Q144">
        <f>COUNTIFS(Optionen!$T$3:$T$8,Leistungsübersicht!$D$9,Optionen!$U$3:$U$8,'Leistungsübersicht - WIP'!E144)</f>
        <v>0</v>
      </c>
      <c r="S144" t="str">
        <f t="shared" si="26"/>
        <v/>
      </c>
      <c r="T144" t="str">
        <f t="shared" si="27"/>
        <v/>
      </c>
      <c r="U144" t="str">
        <f t="shared" si="28"/>
        <v/>
      </c>
      <c r="V144" t="str">
        <f t="shared" si="29"/>
        <v/>
      </c>
      <c r="X144" t="str">
        <f t="shared" si="30"/>
        <v/>
      </c>
      <c r="Y144" t="str">
        <f t="array" ref="Y144">IFERROR(INDEX($T$6:$T$305,MATCH(1,COUNTIF($Y$5:Y143,$T$6:$T$305)+($T$6:$T443&lt;&gt;"")*1,0)),"")</f>
        <v/>
      </c>
      <c r="Z144" t="str">
        <f t="shared" si="31"/>
        <v/>
      </c>
      <c r="AA144" t="str">
        <f t="shared" si="32"/>
        <v/>
      </c>
      <c r="AC144" t="str">
        <f>IF(Y144="","",VLOOKUP(Y144,Detaildaten!$F$8:$W$308,18,0))</f>
        <v/>
      </c>
      <c r="AD144" t="str">
        <f>IF(Y144="","",Leistungsübersicht!$D$9)</f>
        <v/>
      </c>
      <c r="AE144" t="str">
        <f>IF(Y144="","",IF(AD144=Optionen!$N$6,Optionen!$N$6,IF(AD144=Optionen!$N$5,Leistungsübersicht!$D$10,IF(AD144=Optionen!$N$4,Leistungsübersicht!$D$10))))</f>
        <v/>
      </c>
      <c r="AF144" t="str">
        <f>IF(Y144="","",IF(AD144=Optionen!$N$4,Leistungsübersicht!$D$11))</f>
        <v/>
      </c>
      <c r="AG144" s="19" t="str">
        <f>_xlfn.IFNA(INDEX(Verteilungsschlüssel!$B$5:$V$35,MATCH('Leistungsübersicht - WIP'!AC144,Verteilungsschlüssel!$B$5:$B$35,0),MATCH('Leistungsübersicht - WIP'!AE144,Verteilungsschlüssel!$B$5:$V$5,0)),"")</f>
        <v/>
      </c>
    </row>
    <row r="145" spans="2:33" x14ac:dyDescent="0.3">
      <c r="B145">
        <v>140</v>
      </c>
      <c r="C145" t="str">
        <f>IF(Detaildaten!AD147="","",Detaildaten!AD147)</f>
        <v/>
      </c>
      <c r="D145" t="str">
        <f>IF(Detaildaten!AE147="","",Detaildaten!AE147)</f>
        <v>(Bitte Wählen)</v>
      </c>
      <c r="E145" t="str">
        <f>IF(Detaildaten!AC147="","",Detaildaten!AC147)</f>
        <v>(Bitte Wählen)</v>
      </c>
      <c r="G145" t="str">
        <f>CONCATENATE(Detaildaten!D147," [",Detaildaten!E147,"] ")</f>
        <v xml:space="preserve"> [] </v>
      </c>
      <c r="H145" t="str">
        <f>IF(Detaildaten!F147="","",Detaildaten!F147)</f>
        <v/>
      </c>
      <c r="I145" t="str">
        <f>Detaildaten!Z147</f>
        <v>(Bitte Wählen)</v>
      </c>
      <c r="J145" t="str">
        <f>IF(Detaildaten!AA147="","",Detaildaten!AA147)</f>
        <v/>
      </c>
      <c r="L145" t="str">
        <f t="shared" si="22"/>
        <v/>
      </c>
      <c r="M145" t="str">
        <f t="shared" si="23"/>
        <v/>
      </c>
      <c r="N145" t="str">
        <f t="shared" si="24"/>
        <v/>
      </c>
      <c r="O145" t="str">
        <f t="shared" si="25"/>
        <v/>
      </c>
      <c r="Q145">
        <f>COUNTIFS(Optionen!$T$3:$T$8,Leistungsübersicht!$D$9,Optionen!$U$3:$U$8,'Leistungsübersicht - WIP'!E145)</f>
        <v>0</v>
      </c>
      <c r="S145" t="str">
        <f t="shared" si="26"/>
        <v/>
      </c>
      <c r="T145" t="str">
        <f t="shared" si="27"/>
        <v/>
      </c>
      <c r="U145" t="str">
        <f t="shared" si="28"/>
        <v/>
      </c>
      <c r="V145" t="str">
        <f t="shared" si="29"/>
        <v/>
      </c>
      <c r="X145" t="str">
        <f t="shared" si="30"/>
        <v/>
      </c>
      <c r="Y145" t="str">
        <f t="array" ref="Y145">IFERROR(INDEX($T$6:$T$305,MATCH(1,COUNTIF($Y$5:Y144,$T$6:$T$305)+($T$6:$T444&lt;&gt;"")*1,0)),"")</f>
        <v/>
      </c>
      <c r="Z145" t="str">
        <f t="shared" si="31"/>
        <v/>
      </c>
      <c r="AA145" t="str">
        <f t="shared" si="32"/>
        <v/>
      </c>
      <c r="AC145" t="str">
        <f>IF(Y145="","",VLOOKUP(Y145,Detaildaten!$F$8:$W$308,18,0))</f>
        <v/>
      </c>
      <c r="AD145" t="str">
        <f>IF(Y145="","",Leistungsübersicht!$D$9)</f>
        <v/>
      </c>
      <c r="AE145" t="str">
        <f>IF(Y145="","",IF(AD145=Optionen!$N$6,Optionen!$N$6,IF(AD145=Optionen!$N$5,Leistungsübersicht!$D$10,IF(AD145=Optionen!$N$4,Leistungsübersicht!$D$10))))</f>
        <v/>
      </c>
      <c r="AF145" t="str">
        <f>IF(Y145="","",IF(AD145=Optionen!$N$4,Leistungsübersicht!$D$11))</f>
        <v/>
      </c>
      <c r="AG145" s="19" t="str">
        <f>_xlfn.IFNA(INDEX(Verteilungsschlüssel!$B$5:$V$35,MATCH('Leistungsübersicht - WIP'!AC145,Verteilungsschlüssel!$B$5:$B$35,0),MATCH('Leistungsübersicht - WIP'!AE145,Verteilungsschlüssel!$B$5:$V$5,0)),"")</f>
        <v/>
      </c>
    </row>
    <row r="146" spans="2:33" x14ac:dyDescent="0.3">
      <c r="B146">
        <v>141</v>
      </c>
      <c r="C146" t="str">
        <f>IF(Detaildaten!AD148="","",Detaildaten!AD148)</f>
        <v/>
      </c>
      <c r="D146" t="str">
        <f>IF(Detaildaten!AE148="","",Detaildaten!AE148)</f>
        <v>(Bitte Wählen)</v>
      </c>
      <c r="E146" t="str">
        <f>IF(Detaildaten!AC148="","",Detaildaten!AC148)</f>
        <v>(Bitte Wählen)</v>
      </c>
      <c r="G146" t="str">
        <f>CONCATENATE(Detaildaten!D148," [",Detaildaten!E148,"] ")</f>
        <v xml:space="preserve"> [] </v>
      </c>
      <c r="H146" t="str">
        <f>IF(Detaildaten!F148="","",Detaildaten!F148)</f>
        <v/>
      </c>
      <c r="I146" t="str">
        <f>Detaildaten!Z148</f>
        <v>(Bitte Wählen)</v>
      </c>
      <c r="J146" t="str">
        <f>IF(Detaildaten!AA148="","",Detaildaten!AA148)</f>
        <v/>
      </c>
      <c r="L146" t="str">
        <f t="shared" si="22"/>
        <v/>
      </c>
      <c r="M146" t="str">
        <f t="shared" si="23"/>
        <v/>
      </c>
      <c r="N146" t="str">
        <f t="shared" si="24"/>
        <v/>
      </c>
      <c r="O146" t="str">
        <f t="shared" si="25"/>
        <v/>
      </c>
      <c r="Q146">
        <f>COUNTIFS(Optionen!$T$3:$T$8,Leistungsübersicht!$D$9,Optionen!$U$3:$U$8,'Leistungsübersicht - WIP'!E146)</f>
        <v>0</v>
      </c>
      <c r="S146" t="str">
        <f t="shared" si="26"/>
        <v/>
      </c>
      <c r="T146" t="str">
        <f t="shared" si="27"/>
        <v/>
      </c>
      <c r="U146" t="str">
        <f t="shared" si="28"/>
        <v/>
      </c>
      <c r="V146" t="str">
        <f t="shared" si="29"/>
        <v/>
      </c>
      <c r="X146" t="str">
        <f t="shared" si="30"/>
        <v/>
      </c>
      <c r="Y146" t="str">
        <f t="array" ref="Y146">IFERROR(INDEX($T$6:$T$305,MATCH(1,COUNTIF($Y$5:Y145,$T$6:$T$305)+($T$6:$T445&lt;&gt;"")*1,0)),"")</f>
        <v/>
      </c>
      <c r="Z146" t="str">
        <f t="shared" si="31"/>
        <v/>
      </c>
      <c r="AA146" t="str">
        <f t="shared" si="32"/>
        <v/>
      </c>
      <c r="AC146" t="str">
        <f>IF(Y146="","",VLOOKUP(Y146,Detaildaten!$F$8:$W$308,18,0))</f>
        <v/>
      </c>
      <c r="AD146" t="str">
        <f>IF(Y146="","",Leistungsübersicht!$D$9)</f>
        <v/>
      </c>
      <c r="AE146" t="str">
        <f>IF(Y146="","",IF(AD146=Optionen!$N$6,Optionen!$N$6,IF(AD146=Optionen!$N$5,Leistungsübersicht!$D$10,IF(AD146=Optionen!$N$4,Leistungsübersicht!$D$10))))</f>
        <v/>
      </c>
      <c r="AF146" t="str">
        <f>IF(Y146="","",IF(AD146=Optionen!$N$4,Leistungsübersicht!$D$11))</f>
        <v/>
      </c>
      <c r="AG146" s="19" t="str">
        <f>_xlfn.IFNA(INDEX(Verteilungsschlüssel!$B$5:$V$35,MATCH('Leistungsübersicht - WIP'!AC146,Verteilungsschlüssel!$B$5:$B$35,0),MATCH('Leistungsübersicht - WIP'!AE146,Verteilungsschlüssel!$B$5:$V$5,0)),"")</f>
        <v/>
      </c>
    </row>
    <row r="147" spans="2:33" x14ac:dyDescent="0.3">
      <c r="B147">
        <v>142</v>
      </c>
      <c r="C147" t="str">
        <f>IF(Detaildaten!AD149="","",Detaildaten!AD149)</f>
        <v/>
      </c>
      <c r="D147" t="str">
        <f>IF(Detaildaten!AE149="","",Detaildaten!AE149)</f>
        <v>(Bitte Wählen)</v>
      </c>
      <c r="E147" t="str">
        <f>IF(Detaildaten!AC149="","",Detaildaten!AC149)</f>
        <v>(Bitte Wählen)</v>
      </c>
      <c r="G147" t="str">
        <f>CONCATENATE(Detaildaten!D149," [",Detaildaten!E149,"] ")</f>
        <v xml:space="preserve"> [] </v>
      </c>
      <c r="H147" t="str">
        <f>IF(Detaildaten!F149="","",Detaildaten!F149)</f>
        <v/>
      </c>
      <c r="I147" t="str">
        <f>Detaildaten!Z149</f>
        <v>(Bitte Wählen)</v>
      </c>
      <c r="J147" t="str">
        <f>IF(Detaildaten!AA149="","",Detaildaten!AA149)</f>
        <v/>
      </c>
      <c r="L147" t="str">
        <f t="shared" si="22"/>
        <v/>
      </c>
      <c r="M147" t="str">
        <f t="shared" si="23"/>
        <v/>
      </c>
      <c r="N147" t="str">
        <f t="shared" si="24"/>
        <v/>
      </c>
      <c r="O147" t="str">
        <f t="shared" si="25"/>
        <v/>
      </c>
      <c r="Q147">
        <f>COUNTIFS(Optionen!$T$3:$T$8,Leistungsübersicht!$D$9,Optionen!$U$3:$U$8,'Leistungsübersicht - WIP'!E147)</f>
        <v>0</v>
      </c>
      <c r="S147" t="str">
        <f t="shared" si="26"/>
        <v/>
      </c>
      <c r="T147" t="str">
        <f t="shared" si="27"/>
        <v/>
      </c>
      <c r="U147" t="str">
        <f t="shared" si="28"/>
        <v/>
      </c>
      <c r="V147" t="str">
        <f t="shared" si="29"/>
        <v/>
      </c>
      <c r="X147" t="str">
        <f t="shared" si="30"/>
        <v/>
      </c>
      <c r="Y147" t="str">
        <f t="array" ref="Y147">IFERROR(INDEX($T$6:$T$305,MATCH(1,COUNTIF($Y$5:Y146,$T$6:$T$305)+($T$6:$T446&lt;&gt;"")*1,0)),"")</f>
        <v/>
      </c>
      <c r="Z147" t="str">
        <f t="shared" si="31"/>
        <v/>
      </c>
      <c r="AA147" t="str">
        <f t="shared" si="32"/>
        <v/>
      </c>
      <c r="AC147" t="str">
        <f>IF(Y147="","",VLOOKUP(Y147,Detaildaten!$F$8:$W$308,18,0))</f>
        <v/>
      </c>
      <c r="AD147" t="str">
        <f>IF(Y147="","",Leistungsübersicht!$D$9)</f>
        <v/>
      </c>
      <c r="AE147" t="str">
        <f>IF(Y147="","",IF(AD147=Optionen!$N$6,Optionen!$N$6,IF(AD147=Optionen!$N$5,Leistungsübersicht!$D$10,IF(AD147=Optionen!$N$4,Leistungsübersicht!$D$10))))</f>
        <v/>
      </c>
      <c r="AF147" t="str">
        <f>IF(Y147="","",IF(AD147=Optionen!$N$4,Leistungsübersicht!$D$11))</f>
        <v/>
      </c>
      <c r="AG147" s="19" t="str">
        <f>_xlfn.IFNA(INDEX(Verteilungsschlüssel!$B$5:$V$35,MATCH('Leistungsübersicht - WIP'!AC147,Verteilungsschlüssel!$B$5:$B$35,0),MATCH('Leistungsübersicht - WIP'!AE147,Verteilungsschlüssel!$B$5:$V$5,0)),"")</f>
        <v/>
      </c>
    </row>
    <row r="148" spans="2:33" x14ac:dyDescent="0.3">
      <c r="B148">
        <v>143</v>
      </c>
      <c r="C148" t="str">
        <f>IF(Detaildaten!AD150="","",Detaildaten!AD150)</f>
        <v/>
      </c>
      <c r="D148" t="str">
        <f>IF(Detaildaten!AE150="","",Detaildaten!AE150)</f>
        <v>(Bitte Wählen)</v>
      </c>
      <c r="E148" t="str">
        <f>IF(Detaildaten!AC150="","",Detaildaten!AC150)</f>
        <v>(Bitte Wählen)</v>
      </c>
      <c r="G148" t="str">
        <f>CONCATENATE(Detaildaten!D150," [",Detaildaten!E150,"] ")</f>
        <v xml:space="preserve"> [] </v>
      </c>
      <c r="H148" t="str">
        <f>IF(Detaildaten!F150="","",Detaildaten!F150)</f>
        <v/>
      </c>
      <c r="I148" t="str">
        <f>Detaildaten!Z150</f>
        <v>(Bitte Wählen)</v>
      </c>
      <c r="J148" t="str">
        <f>IF(Detaildaten!AA150="","",Detaildaten!AA150)</f>
        <v/>
      </c>
      <c r="L148" t="str">
        <f t="shared" si="22"/>
        <v/>
      </c>
      <c r="M148" t="str">
        <f t="shared" si="23"/>
        <v/>
      </c>
      <c r="N148" t="str">
        <f t="shared" si="24"/>
        <v/>
      </c>
      <c r="O148" t="str">
        <f t="shared" si="25"/>
        <v/>
      </c>
      <c r="Q148">
        <f>COUNTIFS(Optionen!$T$3:$T$8,Leistungsübersicht!$D$9,Optionen!$U$3:$U$8,'Leistungsübersicht - WIP'!E148)</f>
        <v>0</v>
      </c>
      <c r="S148" t="str">
        <f t="shared" si="26"/>
        <v/>
      </c>
      <c r="T148" t="str">
        <f t="shared" si="27"/>
        <v/>
      </c>
      <c r="U148" t="str">
        <f t="shared" si="28"/>
        <v/>
      </c>
      <c r="V148" t="str">
        <f t="shared" si="29"/>
        <v/>
      </c>
      <c r="X148" t="str">
        <f t="shared" si="30"/>
        <v/>
      </c>
      <c r="Y148" t="str">
        <f t="array" ref="Y148">IFERROR(INDEX($T$6:$T$305,MATCH(1,COUNTIF($Y$5:Y147,$T$6:$T$305)+($T$6:$T447&lt;&gt;"")*1,0)),"")</f>
        <v/>
      </c>
      <c r="Z148" t="str">
        <f t="shared" si="31"/>
        <v/>
      </c>
      <c r="AA148" t="str">
        <f t="shared" si="32"/>
        <v/>
      </c>
      <c r="AC148" t="str">
        <f>IF(Y148="","",VLOOKUP(Y148,Detaildaten!$F$8:$W$308,18,0))</f>
        <v/>
      </c>
      <c r="AD148" t="str">
        <f>IF(Y148="","",Leistungsübersicht!$D$9)</f>
        <v/>
      </c>
      <c r="AE148" t="str">
        <f>IF(Y148="","",IF(AD148=Optionen!$N$6,Optionen!$N$6,IF(AD148=Optionen!$N$5,Leistungsübersicht!$D$10,IF(AD148=Optionen!$N$4,Leistungsübersicht!$D$10))))</f>
        <v/>
      </c>
      <c r="AF148" t="str">
        <f>IF(Y148="","",IF(AD148=Optionen!$N$4,Leistungsübersicht!$D$11))</f>
        <v/>
      </c>
      <c r="AG148" s="19" t="str">
        <f>_xlfn.IFNA(INDEX(Verteilungsschlüssel!$B$5:$V$35,MATCH('Leistungsübersicht - WIP'!AC148,Verteilungsschlüssel!$B$5:$B$35,0),MATCH('Leistungsübersicht - WIP'!AE148,Verteilungsschlüssel!$B$5:$V$5,0)),"")</f>
        <v/>
      </c>
    </row>
    <row r="149" spans="2:33" x14ac:dyDescent="0.3">
      <c r="B149">
        <v>144</v>
      </c>
      <c r="C149" t="str">
        <f>IF(Detaildaten!AD151="","",Detaildaten!AD151)</f>
        <v/>
      </c>
      <c r="D149" t="str">
        <f>IF(Detaildaten!AE151="","",Detaildaten!AE151)</f>
        <v>(Bitte Wählen)</v>
      </c>
      <c r="E149" t="str">
        <f>IF(Detaildaten!AC151="","",Detaildaten!AC151)</f>
        <v>(Bitte Wählen)</v>
      </c>
      <c r="G149" t="str">
        <f>CONCATENATE(Detaildaten!D151," [",Detaildaten!E151,"] ")</f>
        <v xml:space="preserve"> [] </v>
      </c>
      <c r="H149" t="str">
        <f>IF(Detaildaten!F151="","",Detaildaten!F151)</f>
        <v/>
      </c>
      <c r="I149" t="str">
        <f>Detaildaten!Z151</f>
        <v>(Bitte Wählen)</v>
      </c>
      <c r="J149" t="str">
        <f>IF(Detaildaten!AA151="","",Detaildaten!AA151)</f>
        <v/>
      </c>
      <c r="L149" t="str">
        <f t="shared" si="22"/>
        <v/>
      </c>
      <c r="M149" t="str">
        <f t="shared" si="23"/>
        <v/>
      </c>
      <c r="N149" t="str">
        <f t="shared" si="24"/>
        <v/>
      </c>
      <c r="O149" t="str">
        <f t="shared" si="25"/>
        <v/>
      </c>
      <c r="Q149">
        <f>COUNTIFS(Optionen!$T$3:$T$8,Leistungsübersicht!$D$9,Optionen!$U$3:$U$8,'Leistungsübersicht - WIP'!E149)</f>
        <v>0</v>
      </c>
      <c r="S149" t="str">
        <f t="shared" si="26"/>
        <v/>
      </c>
      <c r="T149" t="str">
        <f t="shared" si="27"/>
        <v/>
      </c>
      <c r="U149" t="str">
        <f t="shared" si="28"/>
        <v/>
      </c>
      <c r="V149" t="str">
        <f t="shared" si="29"/>
        <v/>
      </c>
      <c r="X149" t="str">
        <f t="shared" si="30"/>
        <v/>
      </c>
      <c r="Y149" t="str">
        <f t="array" ref="Y149">IFERROR(INDEX($T$6:$T$305,MATCH(1,COUNTIF($Y$5:Y148,$T$6:$T$305)+($T$6:$T448&lt;&gt;"")*1,0)),"")</f>
        <v/>
      </c>
      <c r="Z149" t="str">
        <f t="shared" si="31"/>
        <v/>
      </c>
      <c r="AA149" t="str">
        <f t="shared" si="32"/>
        <v/>
      </c>
      <c r="AC149" t="str">
        <f>IF(Y149="","",VLOOKUP(Y149,Detaildaten!$F$8:$W$308,18,0))</f>
        <v/>
      </c>
      <c r="AD149" t="str">
        <f>IF(Y149="","",Leistungsübersicht!$D$9)</f>
        <v/>
      </c>
      <c r="AE149" t="str">
        <f>IF(Y149="","",IF(AD149=Optionen!$N$6,Optionen!$N$6,IF(AD149=Optionen!$N$5,Leistungsübersicht!$D$10,IF(AD149=Optionen!$N$4,Leistungsübersicht!$D$10))))</f>
        <v/>
      </c>
      <c r="AF149" t="str">
        <f>IF(Y149="","",IF(AD149=Optionen!$N$4,Leistungsübersicht!$D$11))</f>
        <v/>
      </c>
      <c r="AG149" s="19" t="str">
        <f>_xlfn.IFNA(INDEX(Verteilungsschlüssel!$B$5:$V$35,MATCH('Leistungsübersicht - WIP'!AC149,Verteilungsschlüssel!$B$5:$B$35,0),MATCH('Leistungsübersicht - WIP'!AE149,Verteilungsschlüssel!$B$5:$V$5,0)),"")</f>
        <v/>
      </c>
    </row>
    <row r="150" spans="2:33" x14ac:dyDescent="0.3">
      <c r="B150">
        <v>145</v>
      </c>
      <c r="C150" t="str">
        <f>IF(Detaildaten!AD152="","",Detaildaten!AD152)</f>
        <v/>
      </c>
      <c r="D150" t="str">
        <f>IF(Detaildaten!AE152="","",Detaildaten!AE152)</f>
        <v>(Bitte Wählen)</v>
      </c>
      <c r="E150" t="str">
        <f>IF(Detaildaten!AC152="","",Detaildaten!AC152)</f>
        <v>(Bitte Wählen)</v>
      </c>
      <c r="G150" t="str">
        <f>CONCATENATE(Detaildaten!D152," [",Detaildaten!E152,"] ")</f>
        <v xml:space="preserve"> [] </v>
      </c>
      <c r="H150" t="str">
        <f>IF(Detaildaten!F152="","",Detaildaten!F152)</f>
        <v/>
      </c>
      <c r="I150" t="str">
        <f>Detaildaten!Z152</f>
        <v>(Bitte Wählen)</v>
      </c>
      <c r="J150" t="str">
        <f>IF(Detaildaten!AA152="","",Detaildaten!AA152)</f>
        <v/>
      </c>
      <c r="L150" t="str">
        <f t="shared" si="22"/>
        <v/>
      </c>
      <c r="M150" t="str">
        <f t="shared" si="23"/>
        <v/>
      </c>
      <c r="N150" t="str">
        <f t="shared" si="24"/>
        <v/>
      </c>
      <c r="O150" t="str">
        <f t="shared" si="25"/>
        <v/>
      </c>
      <c r="Q150">
        <f>COUNTIFS(Optionen!$T$3:$T$8,Leistungsübersicht!$D$9,Optionen!$U$3:$U$8,'Leistungsübersicht - WIP'!E150)</f>
        <v>0</v>
      </c>
      <c r="S150" t="str">
        <f t="shared" si="26"/>
        <v/>
      </c>
      <c r="T150" t="str">
        <f t="shared" si="27"/>
        <v/>
      </c>
      <c r="U150" t="str">
        <f t="shared" si="28"/>
        <v/>
      </c>
      <c r="V150" t="str">
        <f t="shared" si="29"/>
        <v/>
      </c>
      <c r="X150" t="str">
        <f t="shared" si="30"/>
        <v/>
      </c>
      <c r="Y150" t="str">
        <f t="array" ref="Y150">IFERROR(INDEX($T$6:$T$305,MATCH(1,COUNTIF($Y$5:Y149,$T$6:$T$305)+($T$6:$T449&lt;&gt;"")*1,0)),"")</f>
        <v/>
      </c>
      <c r="Z150" t="str">
        <f t="shared" si="31"/>
        <v/>
      </c>
      <c r="AA150" t="str">
        <f t="shared" si="32"/>
        <v/>
      </c>
      <c r="AC150" t="str">
        <f>IF(Y150="","",VLOOKUP(Y150,Detaildaten!$F$8:$W$308,18,0))</f>
        <v/>
      </c>
      <c r="AD150" t="str">
        <f>IF(Y150="","",Leistungsübersicht!$D$9)</f>
        <v/>
      </c>
      <c r="AE150" t="str">
        <f>IF(Y150="","",IF(AD150=Optionen!$N$6,Optionen!$N$6,IF(AD150=Optionen!$N$5,Leistungsübersicht!$D$10,IF(AD150=Optionen!$N$4,Leistungsübersicht!$D$10))))</f>
        <v/>
      </c>
      <c r="AF150" t="str">
        <f>IF(Y150="","",IF(AD150=Optionen!$N$4,Leistungsübersicht!$D$11))</f>
        <v/>
      </c>
      <c r="AG150" s="19" t="str">
        <f>_xlfn.IFNA(INDEX(Verteilungsschlüssel!$B$5:$V$35,MATCH('Leistungsübersicht - WIP'!AC150,Verteilungsschlüssel!$B$5:$B$35,0),MATCH('Leistungsübersicht - WIP'!AE150,Verteilungsschlüssel!$B$5:$V$5,0)),"")</f>
        <v/>
      </c>
    </row>
    <row r="151" spans="2:33" x14ac:dyDescent="0.3">
      <c r="B151">
        <v>146</v>
      </c>
      <c r="C151" t="str">
        <f>IF(Detaildaten!AD153="","",Detaildaten!AD153)</f>
        <v/>
      </c>
      <c r="D151" t="str">
        <f>IF(Detaildaten!AE153="","",Detaildaten!AE153)</f>
        <v>(Bitte Wählen)</v>
      </c>
      <c r="E151" t="str">
        <f>IF(Detaildaten!AC153="","",Detaildaten!AC153)</f>
        <v>(Bitte Wählen)</v>
      </c>
      <c r="G151" t="str">
        <f>CONCATENATE(Detaildaten!D153," [",Detaildaten!E153,"] ")</f>
        <v xml:space="preserve"> [] </v>
      </c>
      <c r="H151" t="str">
        <f>IF(Detaildaten!F153="","",Detaildaten!F153)</f>
        <v/>
      </c>
      <c r="I151" t="str">
        <f>Detaildaten!Z153</f>
        <v>(Bitte Wählen)</v>
      </c>
      <c r="J151" t="str">
        <f>IF(Detaildaten!AA153="","",Detaildaten!AA153)</f>
        <v/>
      </c>
      <c r="L151" t="str">
        <f t="shared" si="22"/>
        <v/>
      </c>
      <c r="M151" t="str">
        <f t="shared" si="23"/>
        <v/>
      </c>
      <c r="N151" t="str">
        <f t="shared" si="24"/>
        <v/>
      </c>
      <c r="O151" t="str">
        <f t="shared" si="25"/>
        <v/>
      </c>
      <c r="Q151">
        <f>COUNTIFS(Optionen!$T$3:$T$8,Leistungsübersicht!$D$9,Optionen!$U$3:$U$8,'Leistungsübersicht - WIP'!E151)</f>
        <v>0</v>
      </c>
      <c r="S151" t="str">
        <f t="shared" si="26"/>
        <v/>
      </c>
      <c r="T151" t="str">
        <f t="shared" si="27"/>
        <v/>
      </c>
      <c r="U151" t="str">
        <f t="shared" si="28"/>
        <v/>
      </c>
      <c r="V151" t="str">
        <f t="shared" si="29"/>
        <v/>
      </c>
      <c r="X151" t="str">
        <f t="shared" si="30"/>
        <v/>
      </c>
      <c r="Y151" t="str">
        <f t="array" ref="Y151">IFERROR(INDEX($T$6:$T$305,MATCH(1,COUNTIF($Y$5:Y150,$T$6:$T$305)+($T$6:$T450&lt;&gt;"")*1,0)),"")</f>
        <v/>
      </c>
      <c r="Z151" t="str">
        <f t="shared" si="31"/>
        <v/>
      </c>
      <c r="AA151" t="str">
        <f t="shared" si="32"/>
        <v/>
      </c>
      <c r="AC151" t="str">
        <f>IF(Y151="","",VLOOKUP(Y151,Detaildaten!$F$8:$W$308,18,0))</f>
        <v/>
      </c>
      <c r="AD151" t="str">
        <f>IF(Y151="","",Leistungsübersicht!$D$9)</f>
        <v/>
      </c>
      <c r="AE151" t="str">
        <f>IF(Y151="","",IF(AD151=Optionen!$N$6,Optionen!$N$6,IF(AD151=Optionen!$N$5,Leistungsübersicht!$D$10,IF(AD151=Optionen!$N$4,Leistungsübersicht!$D$10))))</f>
        <v/>
      </c>
      <c r="AF151" t="str">
        <f>IF(Y151="","",IF(AD151=Optionen!$N$4,Leistungsübersicht!$D$11))</f>
        <v/>
      </c>
      <c r="AG151" s="19" t="str">
        <f>_xlfn.IFNA(INDEX(Verteilungsschlüssel!$B$5:$V$35,MATCH('Leistungsübersicht - WIP'!AC151,Verteilungsschlüssel!$B$5:$B$35,0),MATCH('Leistungsübersicht - WIP'!AE151,Verteilungsschlüssel!$B$5:$V$5,0)),"")</f>
        <v/>
      </c>
    </row>
    <row r="152" spans="2:33" x14ac:dyDescent="0.3">
      <c r="B152">
        <v>147</v>
      </c>
      <c r="C152" t="str">
        <f>IF(Detaildaten!AD154="","",Detaildaten!AD154)</f>
        <v/>
      </c>
      <c r="D152" t="str">
        <f>IF(Detaildaten!AE154="","",Detaildaten!AE154)</f>
        <v>(Bitte Wählen)</v>
      </c>
      <c r="E152" t="str">
        <f>IF(Detaildaten!AC154="","",Detaildaten!AC154)</f>
        <v>(Bitte Wählen)</v>
      </c>
      <c r="G152" t="str">
        <f>CONCATENATE(Detaildaten!D154," [",Detaildaten!E154,"] ")</f>
        <v xml:space="preserve"> [] </v>
      </c>
      <c r="H152" t="str">
        <f>IF(Detaildaten!F154="","",Detaildaten!F154)</f>
        <v/>
      </c>
      <c r="I152" t="str">
        <f>Detaildaten!Z154</f>
        <v>(Bitte Wählen)</v>
      </c>
      <c r="J152" t="str">
        <f>IF(Detaildaten!AA154="","",Detaildaten!AA154)</f>
        <v/>
      </c>
      <c r="L152" t="str">
        <f t="shared" si="22"/>
        <v/>
      </c>
      <c r="M152" t="str">
        <f t="shared" si="23"/>
        <v/>
      </c>
      <c r="N152" t="str">
        <f t="shared" si="24"/>
        <v/>
      </c>
      <c r="O152" t="str">
        <f t="shared" si="25"/>
        <v/>
      </c>
      <c r="Q152">
        <f>COUNTIFS(Optionen!$T$3:$T$8,Leistungsübersicht!$D$9,Optionen!$U$3:$U$8,'Leistungsübersicht - WIP'!E152)</f>
        <v>0</v>
      </c>
      <c r="S152" t="str">
        <f t="shared" si="26"/>
        <v/>
      </c>
      <c r="T152" t="str">
        <f t="shared" si="27"/>
        <v/>
      </c>
      <c r="U152" t="str">
        <f t="shared" si="28"/>
        <v/>
      </c>
      <c r="V152" t="str">
        <f t="shared" si="29"/>
        <v/>
      </c>
      <c r="X152" t="str">
        <f t="shared" si="30"/>
        <v/>
      </c>
      <c r="Y152" t="str">
        <f t="array" ref="Y152">IFERROR(INDEX($T$6:$T$305,MATCH(1,COUNTIF($Y$5:Y151,$T$6:$T$305)+($T$6:$T451&lt;&gt;"")*1,0)),"")</f>
        <v/>
      </c>
      <c r="Z152" t="str">
        <f t="shared" si="31"/>
        <v/>
      </c>
      <c r="AA152" t="str">
        <f t="shared" si="32"/>
        <v/>
      </c>
      <c r="AC152" t="str">
        <f>IF(Y152="","",VLOOKUP(Y152,Detaildaten!$F$8:$W$308,18,0))</f>
        <v/>
      </c>
      <c r="AD152" t="str">
        <f>IF(Y152="","",Leistungsübersicht!$D$9)</f>
        <v/>
      </c>
      <c r="AE152" t="str">
        <f>IF(Y152="","",IF(AD152=Optionen!$N$6,Optionen!$N$6,IF(AD152=Optionen!$N$5,Leistungsübersicht!$D$10,IF(AD152=Optionen!$N$4,Leistungsübersicht!$D$10))))</f>
        <v/>
      </c>
      <c r="AF152" t="str">
        <f>IF(Y152="","",IF(AD152=Optionen!$N$4,Leistungsübersicht!$D$11))</f>
        <v/>
      </c>
      <c r="AG152" s="19" t="str">
        <f>_xlfn.IFNA(INDEX(Verteilungsschlüssel!$B$5:$V$35,MATCH('Leistungsübersicht - WIP'!AC152,Verteilungsschlüssel!$B$5:$B$35,0),MATCH('Leistungsübersicht - WIP'!AE152,Verteilungsschlüssel!$B$5:$V$5,0)),"")</f>
        <v/>
      </c>
    </row>
    <row r="153" spans="2:33" x14ac:dyDescent="0.3">
      <c r="B153">
        <v>148</v>
      </c>
      <c r="C153" t="str">
        <f>IF(Detaildaten!AD155="","",Detaildaten!AD155)</f>
        <v/>
      </c>
      <c r="D153" t="str">
        <f>IF(Detaildaten!AE155="","",Detaildaten!AE155)</f>
        <v>(Bitte Wählen)</v>
      </c>
      <c r="E153" t="str">
        <f>IF(Detaildaten!AC155="","",Detaildaten!AC155)</f>
        <v>(Bitte Wählen)</v>
      </c>
      <c r="G153" t="str">
        <f>CONCATENATE(Detaildaten!D155," [",Detaildaten!E155,"] ")</f>
        <v xml:space="preserve"> [] </v>
      </c>
      <c r="H153" t="str">
        <f>IF(Detaildaten!F155="","",Detaildaten!F155)</f>
        <v/>
      </c>
      <c r="I153" t="str">
        <f>Detaildaten!Z155</f>
        <v>(Bitte Wählen)</v>
      </c>
      <c r="J153" t="str">
        <f>IF(Detaildaten!AA155="","",Detaildaten!AA155)</f>
        <v/>
      </c>
      <c r="L153" t="str">
        <f t="shared" si="22"/>
        <v/>
      </c>
      <c r="M153" t="str">
        <f t="shared" si="23"/>
        <v/>
      </c>
      <c r="N153" t="str">
        <f t="shared" si="24"/>
        <v/>
      </c>
      <c r="O153" t="str">
        <f t="shared" si="25"/>
        <v/>
      </c>
      <c r="Q153">
        <f>COUNTIFS(Optionen!$T$3:$T$8,Leistungsübersicht!$D$9,Optionen!$U$3:$U$8,'Leistungsübersicht - WIP'!E153)</f>
        <v>0</v>
      </c>
      <c r="S153" t="str">
        <f t="shared" si="26"/>
        <v/>
      </c>
      <c r="T153" t="str">
        <f t="shared" si="27"/>
        <v/>
      </c>
      <c r="U153" t="str">
        <f t="shared" si="28"/>
        <v/>
      </c>
      <c r="V153" t="str">
        <f t="shared" si="29"/>
        <v/>
      </c>
      <c r="X153" t="str">
        <f t="shared" si="30"/>
        <v/>
      </c>
      <c r="Y153" t="str">
        <f t="array" ref="Y153">IFERROR(INDEX($T$6:$T$305,MATCH(1,COUNTIF($Y$5:Y152,$T$6:$T$305)+($T$6:$T452&lt;&gt;"")*1,0)),"")</f>
        <v/>
      </c>
      <c r="Z153" t="str">
        <f t="shared" si="31"/>
        <v/>
      </c>
      <c r="AA153" t="str">
        <f t="shared" si="32"/>
        <v/>
      </c>
      <c r="AC153" t="str">
        <f>IF(Y153="","",VLOOKUP(Y153,Detaildaten!$F$8:$W$308,18,0))</f>
        <v/>
      </c>
      <c r="AD153" t="str">
        <f>IF(Y153="","",Leistungsübersicht!$D$9)</f>
        <v/>
      </c>
      <c r="AE153" t="str">
        <f>IF(Y153="","",IF(AD153=Optionen!$N$6,Optionen!$N$6,IF(AD153=Optionen!$N$5,Leistungsübersicht!$D$10,IF(AD153=Optionen!$N$4,Leistungsübersicht!$D$10))))</f>
        <v/>
      </c>
      <c r="AF153" t="str">
        <f>IF(Y153="","",IF(AD153=Optionen!$N$4,Leistungsübersicht!$D$11))</f>
        <v/>
      </c>
      <c r="AG153" s="19" t="str">
        <f>_xlfn.IFNA(INDEX(Verteilungsschlüssel!$B$5:$V$35,MATCH('Leistungsübersicht - WIP'!AC153,Verteilungsschlüssel!$B$5:$B$35,0),MATCH('Leistungsübersicht - WIP'!AE153,Verteilungsschlüssel!$B$5:$V$5,0)),"")</f>
        <v/>
      </c>
    </row>
    <row r="154" spans="2:33" x14ac:dyDescent="0.3">
      <c r="B154">
        <v>149</v>
      </c>
      <c r="C154" t="str">
        <f>IF(Detaildaten!AD156="","",Detaildaten!AD156)</f>
        <v/>
      </c>
      <c r="D154" t="str">
        <f>IF(Detaildaten!AE156="","",Detaildaten!AE156)</f>
        <v>(Bitte Wählen)</v>
      </c>
      <c r="E154" t="str">
        <f>IF(Detaildaten!AC156="","",Detaildaten!AC156)</f>
        <v>(Bitte Wählen)</v>
      </c>
      <c r="G154" t="str">
        <f>CONCATENATE(Detaildaten!D156," [",Detaildaten!E156,"] ")</f>
        <v xml:space="preserve"> [] </v>
      </c>
      <c r="H154" t="str">
        <f>IF(Detaildaten!F156="","",Detaildaten!F156)</f>
        <v/>
      </c>
      <c r="I154" t="str">
        <f>Detaildaten!Z156</f>
        <v>(Bitte Wählen)</v>
      </c>
      <c r="J154" t="str">
        <f>IF(Detaildaten!AA156="","",Detaildaten!AA156)</f>
        <v/>
      </c>
      <c r="L154" t="str">
        <f t="shared" si="22"/>
        <v/>
      </c>
      <c r="M154" t="str">
        <f t="shared" si="23"/>
        <v/>
      </c>
      <c r="N154" t="str">
        <f t="shared" si="24"/>
        <v/>
      </c>
      <c r="O154" t="str">
        <f t="shared" si="25"/>
        <v/>
      </c>
      <c r="Q154">
        <f>COUNTIFS(Optionen!$T$3:$T$8,Leistungsübersicht!$D$9,Optionen!$U$3:$U$8,'Leistungsübersicht - WIP'!E154)</f>
        <v>0</v>
      </c>
      <c r="S154" t="str">
        <f t="shared" si="26"/>
        <v/>
      </c>
      <c r="T154" t="str">
        <f t="shared" si="27"/>
        <v/>
      </c>
      <c r="U154" t="str">
        <f t="shared" si="28"/>
        <v/>
      </c>
      <c r="V154" t="str">
        <f t="shared" si="29"/>
        <v/>
      </c>
      <c r="X154" t="str">
        <f t="shared" si="30"/>
        <v/>
      </c>
      <c r="Y154" t="str">
        <f t="array" ref="Y154">IFERROR(INDEX($T$6:$T$305,MATCH(1,COUNTIF($Y$5:Y153,$T$6:$T$305)+($T$6:$T453&lt;&gt;"")*1,0)),"")</f>
        <v/>
      </c>
      <c r="Z154" t="str">
        <f t="shared" si="31"/>
        <v/>
      </c>
      <c r="AA154" t="str">
        <f t="shared" si="32"/>
        <v/>
      </c>
      <c r="AC154" t="str">
        <f>IF(Y154="","",VLOOKUP(Y154,Detaildaten!$F$8:$W$308,18,0))</f>
        <v/>
      </c>
      <c r="AD154" t="str">
        <f>IF(Y154="","",Leistungsübersicht!$D$9)</f>
        <v/>
      </c>
      <c r="AE154" t="str">
        <f>IF(Y154="","",IF(AD154=Optionen!$N$6,Optionen!$N$6,IF(AD154=Optionen!$N$5,Leistungsübersicht!$D$10,IF(AD154=Optionen!$N$4,Leistungsübersicht!$D$10))))</f>
        <v/>
      </c>
      <c r="AF154" t="str">
        <f>IF(Y154="","",IF(AD154=Optionen!$N$4,Leistungsübersicht!$D$11))</f>
        <v/>
      </c>
      <c r="AG154" s="19" t="str">
        <f>_xlfn.IFNA(INDEX(Verteilungsschlüssel!$B$5:$V$35,MATCH('Leistungsübersicht - WIP'!AC154,Verteilungsschlüssel!$B$5:$B$35,0),MATCH('Leistungsübersicht - WIP'!AE154,Verteilungsschlüssel!$B$5:$V$5,0)),"")</f>
        <v/>
      </c>
    </row>
    <row r="155" spans="2:33" x14ac:dyDescent="0.3">
      <c r="B155">
        <v>150</v>
      </c>
      <c r="C155" t="str">
        <f>IF(Detaildaten!AD157="","",Detaildaten!AD157)</f>
        <v/>
      </c>
      <c r="D155" t="str">
        <f>IF(Detaildaten!AE157="","",Detaildaten!AE157)</f>
        <v>(Bitte Wählen)</v>
      </c>
      <c r="E155" t="str">
        <f>IF(Detaildaten!AC157="","",Detaildaten!AC157)</f>
        <v>(Bitte Wählen)</v>
      </c>
      <c r="G155" t="str">
        <f>CONCATENATE(Detaildaten!D157," [",Detaildaten!E157,"] ")</f>
        <v xml:space="preserve"> [] </v>
      </c>
      <c r="H155" t="str">
        <f>IF(Detaildaten!F157="","",Detaildaten!F157)</f>
        <v/>
      </c>
      <c r="I155" t="str">
        <f>Detaildaten!Z157</f>
        <v>(Bitte Wählen)</v>
      </c>
      <c r="J155" t="str">
        <f>IF(Detaildaten!AA157="","",Detaildaten!AA157)</f>
        <v/>
      </c>
      <c r="L155" t="str">
        <f t="shared" si="22"/>
        <v/>
      </c>
      <c r="M155" t="str">
        <f t="shared" si="23"/>
        <v/>
      </c>
      <c r="N155" t="str">
        <f t="shared" si="24"/>
        <v/>
      </c>
      <c r="O155" t="str">
        <f t="shared" si="25"/>
        <v/>
      </c>
      <c r="Q155">
        <f>COUNTIFS(Optionen!$T$3:$T$8,Leistungsübersicht!$D$9,Optionen!$U$3:$U$8,'Leistungsübersicht - WIP'!E155)</f>
        <v>0</v>
      </c>
      <c r="S155" t="str">
        <f t="shared" si="26"/>
        <v/>
      </c>
      <c r="T155" t="str">
        <f t="shared" si="27"/>
        <v/>
      </c>
      <c r="U155" t="str">
        <f t="shared" si="28"/>
        <v/>
      </c>
      <c r="V155" t="str">
        <f t="shared" si="29"/>
        <v/>
      </c>
      <c r="X155" t="str">
        <f t="shared" si="30"/>
        <v/>
      </c>
      <c r="Y155" t="str">
        <f t="array" ref="Y155">IFERROR(INDEX($T$6:$T$305,MATCH(1,COUNTIF($Y$5:Y154,$T$6:$T$305)+($T$6:$T454&lt;&gt;"")*1,0)),"")</f>
        <v/>
      </c>
      <c r="Z155" t="str">
        <f t="shared" si="31"/>
        <v/>
      </c>
      <c r="AA155" t="str">
        <f t="shared" si="32"/>
        <v/>
      </c>
      <c r="AC155" t="str">
        <f>IF(Y155="","",VLOOKUP(Y155,Detaildaten!$F$8:$W$308,18,0))</f>
        <v/>
      </c>
      <c r="AD155" t="str">
        <f>IF(Y155="","",Leistungsübersicht!$D$9)</f>
        <v/>
      </c>
      <c r="AE155" t="str">
        <f>IF(Y155="","",IF(AD155=Optionen!$N$6,Optionen!$N$6,IF(AD155=Optionen!$N$5,Leistungsübersicht!$D$10,IF(AD155=Optionen!$N$4,Leistungsübersicht!$D$10))))</f>
        <v/>
      </c>
      <c r="AF155" t="str">
        <f>IF(Y155="","",IF(AD155=Optionen!$N$4,Leistungsübersicht!$D$11))</f>
        <v/>
      </c>
      <c r="AG155" s="19" t="str">
        <f>_xlfn.IFNA(INDEX(Verteilungsschlüssel!$B$5:$V$35,MATCH('Leistungsübersicht - WIP'!AC155,Verteilungsschlüssel!$B$5:$B$35,0),MATCH('Leistungsübersicht - WIP'!AE155,Verteilungsschlüssel!$B$5:$V$5,0)),"")</f>
        <v/>
      </c>
    </row>
    <row r="156" spans="2:33" x14ac:dyDescent="0.3">
      <c r="B156">
        <v>151</v>
      </c>
      <c r="C156" t="str">
        <f>IF(Detaildaten!AD158="","",Detaildaten!AD158)</f>
        <v/>
      </c>
      <c r="D156" t="str">
        <f>IF(Detaildaten!AE158="","",Detaildaten!AE158)</f>
        <v>(Bitte Wählen)</v>
      </c>
      <c r="E156" t="str">
        <f>IF(Detaildaten!AC158="","",Detaildaten!AC158)</f>
        <v>(Bitte Wählen)</v>
      </c>
      <c r="G156" t="str">
        <f>CONCATENATE(Detaildaten!D158," [",Detaildaten!E158,"] ")</f>
        <v xml:space="preserve"> [] </v>
      </c>
      <c r="H156" t="str">
        <f>IF(Detaildaten!F158="","",Detaildaten!F158)</f>
        <v/>
      </c>
      <c r="I156" t="str">
        <f>Detaildaten!Z158</f>
        <v>(Bitte Wählen)</v>
      </c>
      <c r="J156" t="str">
        <f>IF(Detaildaten!AA158="","",Detaildaten!AA158)</f>
        <v/>
      </c>
      <c r="L156" t="str">
        <f t="shared" si="22"/>
        <v/>
      </c>
      <c r="M156" t="str">
        <f t="shared" si="23"/>
        <v/>
      </c>
      <c r="N156" t="str">
        <f t="shared" si="24"/>
        <v/>
      </c>
      <c r="O156" t="str">
        <f t="shared" si="25"/>
        <v/>
      </c>
      <c r="Q156">
        <f>COUNTIFS(Optionen!$T$3:$T$8,Leistungsübersicht!$D$9,Optionen!$U$3:$U$8,'Leistungsübersicht - WIP'!E156)</f>
        <v>0</v>
      </c>
      <c r="S156" t="str">
        <f t="shared" si="26"/>
        <v/>
      </c>
      <c r="T156" t="str">
        <f t="shared" si="27"/>
        <v/>
      </c>
      <c r="U156" t="str">
        <f t="shared" si="28"/>
        <v/>
      </c>
      <c r="V156" t="str">
        <f t="shared" si="29"/>
        <v/>
      </c>
      <c r="X156" t="str">
        <f t="shared" si="30"/>
        <v/>
      </c>
      <c r="Y156" t="str">
        <f t="array" ref="Y156">IFERROR(INDEX($T$6:$T$305,MATCH(1,COUNTIF($Y$5:Y155,$T$6:$T$305)+($T$6:$T455&lt;&gt;"")*1,0)),"")</f>
        <v/>
      </c>
      <c r="Z156" t="str">
        <f t="shared" si="31"/>
        <v/>
      </c>
      <c r="AA156" t="str">
        <f t="shared" si="32"/>
        <v/>
      </c>
      <c r="AC156" t="str">
        <f>IF(Y156="","",VLOOKUP(Y156,Detaildaten!$F$8:$W$308,18,0))</f>
        <v/>
      </c>
      <c r="AD156" t="str">
        <f>IF(Y156="","",Leistungsübersicht!$D$9)</f>
        <v/>
      </c>
      <c r="AE156" t="str">
        <f>IF(Y156="","",IF(AD156=Optionen!$N$6,Optionen!$N$6,IF(AD156=Optionen!$N$5,Leistungsübersicht!$D$10,IF(AD156=Optionen!$N$4,Leistungsübersicht!$D$10))))</f>
        <v/>
      </c>
      <c r="AF156" t="str">
        <f>IF(Y156="","",IF(AD156=Optionen!$N$4,Leistungsübersicht!$D$11))</f>
        <v/>
      </c>
      <c r="AG156" s="19" t="str">
        <f>_xlfn.IFNA(INDEX(Verteilungsschlüssel!$B$5:$V$35,MATCH('Leistungsübersicht - WIP'!AC156,Verteilungsschlüssel!$B$5:$B$35,0),MATCH('Leistungsübersicht - WIP'!AE156,Verteilungsschlüssel!$B$5:$V$5,0)),"")</f>
        <v/>
      </c>
    </row>
    <row r="157" spans="2:33" x14ac:dyDescent="0.3">
      <c r="B157">
        <v>152</v>
      </c>
      <c r="C157" t="str">
        <f>IF(Detaildaten!AD159="","",Detaildaten!AD159)</f>
        <v/>
      </c>
      <c r="D157" t="str">
        <f>IF(Detaildaten!AE159="","",Detaildaten!AE159)</f>
        <v>(Bitte Wählen)</v>
      </c>
      <c r="E157" t="str">
        <f>IF(Detaildaten!AC159="","",Detaildaten!AC159)</f>
        <v>(Bitte Wählen)</v>
      </c>
      <c r="G157" t="str">
        <f>CONCATENATE(Detaildaten!D159," [",Detaildaten!E159,"] ")</f>
        <v xml:space="preserve"> [] </v>
      </c>
      <c r="H157" t="str">
        <f>IF(Detaildaten!F159="","",Detaildaten!F159)</f>
        <v/>
      </c>
      <c r="I157" t="str">
        <f>Detaildaten!Z159</f>
        <v>(Bitte Wählen)</v>
      </c>
      <c r="J157" t="str">
        <f>IF(Detaildaten!AA159="","",Detaildaten!AA159)</f>
        <v/>
      </c>
      <c r="L157" t="str">
        <f t="shared" si="22"/>
        <v/>
      </c>
      <c r="M157" t="str">
        <f t="shared" si="23"/>
        <v/>
      </c>
      <c r="N157" t="str">
        <f t="shared" si="24"/>
        <v/>
      </c>
      <c r="O157" t="str">
        <f t="shared" si="25"/>
        <v/>
      </c>
      <c r="Q157">
        <f>COUNTIFS(Optionen!$T$3:$T$8,Leistungsübersicht!$D$9,Optionen!$U$3:$U$8,'Leistungsübersicht - WIP'!E157)</f>
        <v>0</v>
      </c>
      <c r="S157" t="str">
        <f t="shared" si="26"/>
        <v/>
      </c>
      <c r="T157" t="str">
        <f t="shared" si="27"/>
        <v/>
      </c>
      <c r="U157" t="str">
        <f t="shared" si="28"/>
        <v/>
      </c>
      <c r="V157" t="str">
        <f t="shared" si="29"/>
        <v/>
      </c>
      <c r="X157" t="str">
        <f t="shared" si="30"/>
        <v/>
      </c>
      <c r="Y157" t="str">
        <f t="array" ref="Y157">IFERROR(INDEX($T$6:$T$305,MATCH(1,COUNTIF($Y$5:Y156,$T$6:$T$305)+($T$6:$T456&lt;&gt;"")*1,0)),"")</f>
        <v/>
      </c>
      <c r="Z157" t="str">
        <f t="shared" si="31"/>
        <v/>
      </c>
      <c r="AA157" t="str">
        <f t="shared" si="32"/>
        <v/>
      </c>
      <c r="AC157" t="str">
        <f>IF(Y157="","",VLOOKUP(Y157,Detaildaten!$F$8:$W$308,18,0))</f>
        <v/>
      </c>
      <c r="AD157" t="str">
        <f>IF(Y157="","",Leistungsübersicht!$D$9)</f>
        <v/>
      </c>
      <c r="AE157" t="str">
        <f>IF(Y157="","",IF(AD157=Optionen!$N$6,Optionen!$N$6,IF(AD157=Optionen!$N$5,Leistungsübersicht!$D$10,IF(AD157=Optionen!$N$4,Leistungsübersicht!$D$10))))</f>
        <v/>
      </c>
      <c r="AF157" t="str">
        <f>IF(Y157="","",IF(AD157=Optionen!$N$4,Leistungsübersicht!$D$11))</f>
        <v/>
      </c>
      <c r="AG157" s="19" t="str">
        <f>_xlfn.IFNA(INDEX(Verteilungsschlüssel!$B$5:$V$35,MATCH('Leistungsübersicht - WIP'!AC157,Verteilungsschlüssel!$B$5:$B$35,0),MATCH('Leistungsübersicht - WIP'!AE157,Verteilungsschlüssel!$B$5:$V$5,0)),"")</f>
        <v/>
      </c>
    </row>
    <row r="158" spans="2:33" x14ac:dyDescent="0.3">
      <c r="B158">
        <v>153</v>
      </c>
      <c r="C158" t="str">
        <f>IF(Detaildaten!AD160="","",Detaildaten!AD160)</f>
        <v/>
      </c>
      <c r="D158" t="str">
        <f>IF(Detaildaten!AE160="","",Detaildaten!AE160)</f>
        <v>(Bitte Wählen)</v>
      </c>
      <c r="E158" t="str">
        <f>IF(Detaildaten!AC160="","",Detaildaten!AC160)</f>
        <v>(Bitte Wählen)</v>
      </c>
      <c r="G158" t="str">
        <f>CONCATENATE(Detaildaten!D160," [",Detaildaten!E160,"] ")</f>
        <v xml:space="preserve"> [] </v>
      </c>
      <c r="H158" t="str">
        <f>IF(Detaildaten!F160="","",Detaildaten!F160)</f>
        <v/>
      </c>
      <c r="I158" t="str">
        <f>Detaildaten!Z160</f>
        <v>(Bitte Wählen)</v>
      </c>
      <c r="J158" t="str">
        <f>IF(Detaildaten!AA160="","",Detaildaten!AA160)</f>
        <v/>
      </c>
      <c r="L158" t="str">
        <f t="shared" si="22"/>
        <v/>
      </c>
      <c r="M158" t="str">
        <f t="shared" si="23"/>
        <v/>
      </c>
      <c r="N158" t="str">
        <f t="shared" si="24"/>
        <v/>
      </c>
      <c r="O158" t="str">
        <f t="shared" si="25"/>
        <v/>
      </c>
      <c r="Q158">
        <f>COUNTIFS(Optionen!$T$3:$T$8,Leistungsübersicht!$D$9,Optionen!$U$3:$U$8,'Leistungsübersicht - WIP'!E158)</f>
        <v>0</v>
      </c>
      <c r="S158" t="str">
        <f t="shared" si="26"/>
        <v/>
      </c>
      <c r="T158" t="str">
        <f t="shared" si="27"/>
        <v/>
      </c>
      <c r="U158" t="str">
        <f t="shared" si="28"/>
        <v/>
      </c>
      <c r="V158" t="str">
        <f t="shared" si="29"/>
        <v/>
      </c>
      <c r="X158" t="str">
        <f t="shared" si="30"/>
        <v/>
      </c>
      <c r="Y158" t="str">
        <f t="array" ref="Y158">IFERROR(INDEX($T$6:$T$305,MATCH(1,COUNTIF($Y$5:Y157,$T$6:$T$305)+($T$6:$T457&lt;&gt;"")*1,0)),"")</f>
        <v/>
      </c>
      <c r="Z158" t="str">
        <f t="shared" si="31"/>
        <v/>
      </c>
      <c r="AA158" t="str">
        <f t="shared" si="32"/>
        <v/>
      </c>
      <c r="AC158" t="str">
        <f>IF(Y158="","",VLOOKUP(Y158,Detaildaten!$F$8:$W$308,18,0))</f>
        <v/>
      </c>
      <c r="AD158" t="str">
        <f>IF(Y158="","",Leistungsübersicht!$D$9)</f>
        <v/>
      </c>
      <c r="AE158" t="str">
        <f>IF(Y158="","",IF(AD158=Optionen!$N$6,Optionen!$N$6,IF(AD158=Optionen!$N$5,Leistungsübersicht!$D$10,IF(AD158=Optionen!$N$4,Leistungsübersicht!$D$10))))</f>
        <v/>
      </c>
      <c r="AF158" t="str">
        <f>IF(Y158="","",IF(AD158=Optionen!$N$4,Leistungsübersicht!$D$11))</f>
        <v/>
      </c>
      <c r="AG158" s="19" t="str">
        <f>_xlfn.IFNA(INDEX(Verteilungsschlüssel!$B$5:$V$35,MATCH('Leistungsübersicht - WIP'!AC158,Verteilungsschlüssel!$B$5:$B$35,0),MATCH('Leistungsübersicht - WIP'!AE158,Verteilungsschlüssel!$B$5:$V$5,0)),"")</f>
        <v/>
      </c>
    </row>
    <row r="159" spans="2:33" x14ac:dyDescent="0.3">
      <c r="B159">
        <v>154</v>
      </c>
      <c r="C159" t="str">
        <f>IF(Detaildaten!AD161="","",Detaildaten!AD161)</f>
        <v/>
      </c>
      <c r="D159" t="str">
        <f>IF(Detaildaten!AE161="","",Detaildaten!AE161)</f>
        <v>(Bitte Wählen)</v>
      </c>
      <c r="E159" t="str">
        <f>IF(Detaildaten!AC161="","",Detaildaten!AC161)</f>
        <v>(Bitte Wählen)</v>
      </c>
      <c r="G159" t="str">
        <f>CONCATENATE(Detaildaten!D161," [",Detaildaten!E161,"] ")</f>
        <v xml:space="preserve"> [] </v>
      </c>
      <c r="H159" t="str">
        <f>IF(Detaildaten!F161="","",Detaildaten!F161)</f>
        <v/>
      </c>
      <c r="I159" t="str">
        <f>Detaildaten!Z161</f>
        <v>(Bitte Wählen)</v>
      </c>
      <c r="J159" t="str">
        <f>IF(Detaildaten!AA161="","",Detaildaten!AA161)</f>
        <v/>
      </c>
      <c r="L159" t="str">
        <f t="shared" si="22"/>
        <v/>
      </c>
      <c r="M159" t="str">
        <f t="shared" si="23"/>
        <v/>
      </c>
      <c r="N159" t="str">
        <f t="shared" si="24"/>
        <v/>
      </c>
      <c r="O159" t="str">
        <f t="shared" si="25"/>
        <v/>
      </c>
      <c r="Q159">
        <f>COUNTIFS(Optionen!$T$3:$T$8,Leistungsübersicht!$D$9,Optionen!$U$3:$U$8,'Leistungsübersicht - WIP'!E159)</f>
        <v>0</v>
      </c>
      <c r="S159" t="str">
        <f t="shared" si="26"/>
        <v/>
      </c>
      <c r="T159" t="str">
        <f t="shared" si="27"/>
        <v/>
      </c>
      <c r="U159" t="str">
        <f t="shared" si="28"/>
        <v/>
      </c>
      <c r="V159" t="str">
        <f t="shared" si="29"/>
        <v/>
      </c>
      <c r="X159" t="str">
        <f t="shared" si="30"/>
        <v/>
      </c>
      <c r="Y159" t="str">
        <f t="array" ref="Y159">IFERROR(INDEX($T$6:$T$305,MATCH(1,COUNTIF($Y$5:Y158,$T$6:$T$305)+($T$6:$T458&lt;&gt;"")*1,0)),"")</f>
        <v/>
      </c>
      <c r="Z159" t="str">
        <f t="shared" si="31"/>
        <v/>
      </c>
      <c r="AA159" t="str">
        <f t="shared" si="32"/>
        <v/>
      </c>
      <c r="AC159" t="str">
        <f>IF(Y159="","",VLOOKUP(Y159,Detaildaten!$F$8:$W$308,18,0))</f>
        <v/>
      </c>
      <c r="AD159" t="str">
        <f>IF(Y159="","",Leistungsübersicht!$D$9)</f>
        <v/>
      </c>
      <c r="AE159" t="str">
        <f>IF(Y159="","",IF(AD159=Optionen!$N$6,Optionen!$N$6,IF(AD159=Optionen!$N$5,Leistungsübersicht!$D$10,IF(AD159=Optionen!$N$4,Leistungsübersicht!$D$10))))</f>
        <v/>
      </c>
      <c r="AF159" t="str">
        <f>IF(Y159="","",IF(AD159=Optionen!$N$4,Leistungsübersicht!$D$11))</f>
        <v/>
      </c>
      <c r="AG159" s="19" t="str">
        <f>_xlfn.IFNA(INDEX(Verteilungsschlüssel!$B$5:$V$35,MATCH('Leistungsübersicht - WIP'!AC159,Verteilungsschlüssel!$B$5:$B$35,0),MATCH('Leistungsübersicht - WIP'!AE159,Verteilungsschlüssel!$B$5:$V$5,0)),"")</f>
        <v/>
      </c>
    </row>
    <row r="160" spans="2:33" x14ac:dyDescent="0.3">
      <c r="B160">
        <v>155</v>
      </c>
      <c r="C160" t="str">
        <f>IF(Detaildaten!AD162="","",Detaildaten!AD162)</f>
        <v/>
      </c>
      <c r="D160" t="str">
        <f>IF(Detaildaten!AE162="","",Detaildaten!AE162)</f>
        <v>(Bitte Wählen)</v>
      </c>
      <c r="E160" t="str">
        <f>IF(Detaildaten!AC162="","",Detaildaten!AC162)</f>
        <v>(Bitte Wählen)</v>
      </c>
      <c r="G160" t="str">
        <f>CONCATENATE(Detaildaten!D162," [",Detaildaten!E162,"] ")</f>
        <v xml:space="preserve"> [] </v>
      </c>
      <c r="H160" t="str">
        <f>IF(Detaildaten!F162="","",Detaildaten!F162)</f>
        <v/>
      </c>
      <c r="I160" t="str">
        <f>Detaildaten!Z162</f>
        <v>(Bitte Wählen)</v>
      </c>
      <c r="J160" t="str">
        <f>IF(Detaildaten!AA162="","",Detaildaten!AA162)</f>
        <v/>
      </c>
      <c r="L160" t="str">
        <f t="shared" si="22"/>
        <v/>
      </c>
      <c r="M160" t="str">
        <f t="shared" si="23"/>
        <v/>
      </c>
      <c r="N160" t="str">
        <f t="shared" si="24"/>
        <v/>
      </c>
      <c r="O160" t="str">
        <f t="shared" si="25"/>
        <v/>
      </c>
      <c r="Q160">
        <f>COUNTIFS(Optionen!$T$3:$T$8,Leistungsübersicht!$D$9,Optionen!$U$3:$U$8,'Leistungsübersicht - WIP'!E160)</f>
        <v>0</v>
      </c>
      <c r="S160" t="str">
        <f t="shared" si="26"/>
        <v/>
      </c>
      <c r="T160" t="str">
        <f t="shared" si="27"/>
        <v/>
      </c>
      <c r="U160" t="str">
        <f t="shared" si="28"/>
        <v/>
      </c>
      <c r="V160" t="str">
        <f t="shared" si="29"/>
        <v/>
      </c>
      <c r="X160" t="str">
        <f t="shared" si="30"/>
        <v/>
      </c>
      <c r="Y160" t="str">
        <f t="array" ref="Y160">IFERROR(INDEX($T$6:$T$305,MATCH(1,COUNTIF($Y$5:Y159,$T$6:$T$305)+($T$6:$T459&lt;&gt;"")*1,0)),"")</f>
        <v/>
      </c>
      <c r="Z160" t="str">
        <f t="shared" si="31"/>
        <v/>
      </c>
      <c r="AA160" t="str">
        <f t="shared" si="32"/>
        <v/>
      </c>
      <c r="AC160" t="str">
        <f>IF(Y160="","",VLOOKUP(Y160,Detaildaten!$F$8:$W$308,18,0))</f>
        <v/>
      </c>
      <c r="AD160" t="str">
        <f>IF(Y160="","",Leistungsübersicht!$D$9)</f>
        <v/>
      </c>
      <c r="AE160" t="str">
        <f>IF(Y160="","",IF(AD160=Optionen!$N$6,Optionen!$N$6,IF(AD160=Optionen!$N$5,Leistungsübersicht!$D$10,IF(AD160=Optionen!$N$4,Leistungsübersicht!$D$10))))</f>
        <v/>
      </c>
      <c r="AF160" t="str">
        <f>IF(Y160="","",IF(AD160=Optionen!$N$4,Leistungsübersicht!$D$11))</f>
        <v/>
      </c>
      <c r="AG160" s="19" t="str">
        <f>_xlfn.IFNA(INDEX(Verteilungsschlüssel!$B$5:$V$35,MATCH('Leistungsübersicht - WIP'!AC160,Verteilungsschlüssel!$B$5:$B$35,0),MATCH('Leistungsübersicht - WIP'!AE160,Verteilungsschlüssel!$B$5:$V$5,0)),"")</f>
        <v/>
      </c>
    </row>
    <row r="161" spans="2:33" x14ac:dyDescent="0.3">
      <c r="B161">
        <v>156</v>
      </c>
      <c r="C161" t="str">
        <f>IF(Detaildaten!AD163="","",Detaildaten!AD163)</f>
        <v/>
      </c>
      <c r="D161" t="str">
        <f>IF(Detaildaten!AE163="","",Detaildaten!AE163)</f>
        <v>(Bitte Wählen)</v>
      </c>
      <c r="E161" t="str">
        <f>IF(Detaildaten!AC163="","",Detaildaten!AC163)</f>
        <v>(Bitte Wählen)</v>
      </c>
      <c r="G161" t="str">
        <f>CONCATENATE(Detaildaten!D163," [",Detaildaten!E163,"] ")</f>
        <v xml:space="preserve"> [] </v>
      </c>
      <c r="H161" t="str">
        <f>IF(Detaildaten!F163="","",Detaildaten!F163)</f>
        <v/>
      </c>
      <c r="I161" t="str">
        <f>Detaildaten!Z163</f>
        <v>(Bitte Wählen)</v>
      </c>
      <c r="J161" t="str">
        <f>IF(Detaildaten!AA163="","",Detaildaten!AA163)</f>
        <v/>
      </c>
      <c r="L161" t="str">
        <f t="shared" si="22"/>
        <v/>
      </c>
      <c r="M161" t="str">
        <f t="shared" si="23"/>
        <v/>
      </c>
      <c r="N161" t="str">
        <f t="shared" si="24"/>
        <v/>
      </c>
      <c r="O161" t="str">
        <f t="shared" si="25"/>
        <v/>
      </c>
      <c r="Q161">
        <f>COUNTIFS(Optionen!$T$3:$T$8,Leistungsübersicht!$D$9,Optionen!$U$3:$U$8,'Leistungsübersicht - WIP'!E161)</f>
        <v>0</v>
      </c>
      <c r="S161" t="str">
        <f t="shared" si="26"/>
        <v/>
      </c>
      <c r="T161" t="str">
        <f t="shared" si="27"/>
        <v/>
      </c>
      <c r="U161" t="str">
        <f t="shared" si="28"/>
        <v/>
      </c>
      <c r="V161" t="str">
        <f t="shared" si="29"/>
        <v/>
      </c>
      <c r="X161" t="str">
        <f t="shared" si="30"/>
        <v/>
      </c>
      <c r="Y161" t="str">
        <f t="array" ref="Y161">IFERROR(INDEX($T$6:$T$305,MATCH(1,COUNTIF($Y$5:Y160,$T$6:$T$305)+($T$6:$T460&lt;&gt;"")*1,0)),"")</f>
        <v/>
      </c>
      <c r="Z161" t="str">
        <f t="shared" si="31"/>
        <v/>
      </c>
      <c r="AA161" t="str">
        <f t="shared" si="32"/>
        <v/>
      </c>
      <c r="AC161" t="str">
        <f>IF(Y161="","",VLOOKUP(Y161,Detaildaten!$F$8:$W$308,18,0))</f>
        <v/>
      </c>
      <c r="AD161" t="str">
        <f>IF(Y161="","",Leistungsübersicht!$D$9)</f>
        <v/>
      </c>
      <c r="AE161" t="str">
        <f>IF(Y161="","",IF(AD161=Optionen!$N$6,Optionen!$N$6,IF(AD161=Optionen!$N$5,Leistungsübersicht!$D$10,IF(AD161=Optionen!$N$4,Leistungsübersicht!$D$10))))</f>
        <v/>
      </c>
      <c r="AF161" t="str">
        <f>IF(Y161="","",IF(AD161=Optionen!$N$4,Leistungsübersicht!$D$11))</f>
        <v/>
      </c>
      <c r="AG161" s="19" t="str">
        <f>_xlfn.IFNA(INDEX(Verteilungsschlüssel!$B$5:$V$35,MATCH('Leistungsübersicht - WIP'!AC161,Verteilungsschlüssel!$B$5:$B$35,0),MATCH('Leistungsübersicht - WIP'!AE161,Verteilungsschlüssel!$B$5:$V$5,0)),"")</f>
        <v/>
      </c>
    </row>
    <row r="162" spans="2:33" x14ac:dyDescent="0.3">
      <c r="B162">
        <v>157</v>
      </c>
      <c r="C162" t="str">
        <f>IF(Detaildaten!AD164="","",Detaildaten!AD164)</f>
        <v/>
      </c>
      <c r="D162" t="str">
        <f>IF(Detaildaten!AE164="","",Detaildaten!AE164)</f>
        <v>(Bitte Wählen)</v>
      </c>
      <c r="E162" t="str">
        <f>IF(Detaildaten!AC164="","",Detaildaten!AC164)</f>
        <v>(Bitte Wählen)</v>
      </c>
      <c r="G162" t="str">
        <f>CONCATENATE(Detaildaten!D164," [",Detaildaten!E164,"] ")</f>
        <v xml:space="preserve"> [] </v>
      </c>
      <c r="H162" t="str">
        <f>IF(Detaildaten!F164="","",Detaildaten!F164)</f>
        <v/>
      </c>
      <c r="I162" t="str">
        <f>Detaildaten!Z164</f>
        <v>(Bitte Wählen)</v>
      </c>
      <c r="J162" t="str">
        <f>IF(Detaildaten!AA164="","",Detaildaten!AA164)</f>
        <v/>
      </c>
      <c r="L162" t="str">
        <f t="shared" si="22"/>
        <v/>
      </c>
      <c r="M162" t="str">
        <f t="shared" si="23"/>
        <v/>
      </c>
      <c r="N162" t="str">
        <f t="shared" si="24"/>
        <v/>
      </c>
      <c r="O162" t="str">
        <f t="shared" si="25"/>
        <v/>
      </c>
      <c r="Q162">
        <f>COUNTIFS(Optionen!$T$3:$T$8,Leistungsübersicht!$D$9,Optionen!$U$3:$U$8,'Leistungsübersicht - WIP'!E162)</f>
        <v>0</v>
      </c>
      <c r="S162" t="str">
        <f t="shared" si="26"/>
        <v/>
      </c>
      <c r="T162" t="str">
        <f t="shared" si="27"/>
        <v/>
      </c>
      <c r="U162" t="str">
        <f t="shared" si="28"/>
        <v/>
      </c>
      <c r="V162" t="str">
        <f t="shared" si="29"/>
        <v/>
      </c>
      <c r="X162" t="str">
        <f t="shared" si="30"/>
        <v/>
      </c>
      <c r="Y162" t="str">
        <f t="array" ref="Y162">IFERROR(INDEX($T$6:$T$305,MATCH(1,COUNTIF($Y$5:Y161,$T$6:$T$305)+($T$6:$T461&lt;&gt;"")*1,0)),"")</f>
        <v/>
      </c>
      <c r="Z162" t="str">
        <f t="shared" si="31"/>
        <v/>
      </c>
      <c r="AA162" t="str">
        <f t="shared" si="32"/>
        <v/>
      </c>
      <c r="AC162" t="str">
        <f>IF(Y162="","",VLOOKUP(Y162,Detaildaten!$F$8:$W$308,18,0))</f>
        <v/>
      </c>
      <c r="AD162" t="str">
        <f>IF(Y162="","",Leistungsübersicht!$D$9)</f>
        <v/>
      </c>
      <c r="AE162" t="str">
        <f>IF(Y162="","",IF(AD162=Optionen!$N$6,Optionen!$N$6,IF(AD162=Optionen!$N$5,Leistungsübersicht!$D$10,IF(AD162=Optionen!$N$4,Leistungsübersicht!$D$10))))</f>
        <v/>
      </c>
      <c r="AF162" t="str">
        <f>IF(Y162="","",IF(AD162=Optionen!$N$4,Leistungsübersicht!$D$11))</f>
        <v/>
      </c>
      <c r="AG162" s="19" t="str">
        <f>_xlfn.IFNA(INDEX(Verteilungsschlüssel!$B$5:$V$35,MATCH('Leistungsübersicht - WIP'!AC162,Verteilungsschlüssel!$B$5:$B$35,0),MATCH('Leistungsübersicht - WIP'!AE162,Verteilungsschlüssel!$B$5:$V$5,0)),"")</f>
        <v/>
      </c>
    </row>
    <row r="163" spans="2:33" x14ac:dyDescent="0.3">
      <c r="B163">
        <v>158</v>
      </c>
      <c r="C163" t="str">
        <f>IF(Detaildaten!AD165="","",Detaildaten!AD165)</f>
        <v/>
      </c>
      <c r="D163" t="str">
        <f>IF(Detaildaten!AE165="","",Detaildaten!AE165)</f>
        <v>(Bitte Wählen)</v>
      </c>
      <c r="E163" t="str">
        <f>IF(Detaildaten!AC165="","",Detaildaten!AC165)</f>
        <v>(Bitte Wählen)</v>
      </c>
      <c r="G163" t="str">
        <f>CONCATENATE(Detaildaten!D165," [",Detaildaten!E165,"] ")</f>
        <v xml:space="preserve"> [] </v>
      </c>
      <c r="H163" t="str">
        <f>IF(Detaildaten!F165="","",Detaildaten!F165)</f>
        <v/>
      </c>
      <c r="I163" t="str">
        <f>Detaildaten!Z165</f>
        <v>(Bitte Wählen)</v>
      </c>
      <c r="J163" t="str">
        <f>IF(Detaildaten!AA165="","",Detaildaten!AA165)</f>
        <v/>
      </c>
      <c r="L163" t="str">
        <f t="shared" si="22"/>
        <v/>
      </c>
      <c r="M163" t="str">
        <f t="shared" si="23"/>
        <v/>
      </c>
      <c r="N163" t="str">
        <f t="shared" si="24"/>
        <v/>
      </c>
      <c r="O163" t="str">
        <f t="shared" si="25"/>
        <v/>
      </c>
      <c r="Q163">
        <f>COUNTIFS(Optionen!$T$3:$T$8,Leistungsübersicht!$D$9,Optionen!$U$3:$U$8,'Leistungsübersicht - WIP'!E163)</f>
        <v>0</v>
      </c>
      <c r="S163" t="str">
        <f t="shared" si="26"/>
        <v/>
      </c>
      <c r="T163" t="str">
        <f t="shared" si="27"/>
        <v/>
      </c>
      <c r="U163" t="str">
        <f t="shared" si="28"/>
        <v/>
      </c>
      <c r="V163" t="str">
        <f t="shared" si="29"/>
        <v/>
      </c>
      <c r="X163" t="str">
        <f t="shared" si="30"/>
        <v/>
      </c>
      <c r="Y163" t="str">
        <f t="array" ref="Y163">IFERROR(INDEX($T$6:$T$305,MATCH(1,COUNTIF($Y$5:Y162,$T$6:$T$305)+($T$6:$T462&lt;&gt;"")*1,0)),"")</f>
        <v/>
      </c>
      <c r="Z163" t="str">
        <f t="shared" si="31"/>
        <v/>
      </c>
      <c r="AA163" t="str">
        <f t="shared" si="32"/>
        <v/>
      </c>
      <c r="AC163" t="str">
        <f>IF(Y163="","",VLOOKUP(Y163,Detaildaten!$F$8:$W$308,18,0))</f>
        <v/>
      </c>
      <c r="AD163" t="str">
        <f>IF(Y163="","",Leistungsübersicht!$D$9)</f>
        <v/>
      </c>
      <c r="AE163" t="str">
        <f>IF(Y163="","",IF(AD163=Optionen!$N$6,Optionen!$N$6,IF(AD163=Optionen!$N$5,Leistungsübersicht!$D$10,IF(AD163=Optionen!$N$4,Leistungsübersicht!$D$10))))</f>
        <v/>
      </c>
      <c r="AF163" t="str">
        <f>IF(Y163="","",IF(AD163=Optionen!$N$4,Leistungsübersicht!$D$11))</f>
        <v/>
      </c>
      <c r="AG163" s="19" t="str">
        <f>_xlfn.IFNA(INDEX(Verteilungsschlüssel!$B$5:$V$35,MATCH('Leistungsübersicht - WIP'!AC163,Verteilungsschlüssel!$B$5:$B$35,0),MATCH('Leistungsübersicht - WIP'!AE163,Verteilungsschlüssel!$B$5:$V$5,0)),"")</f>
        <v/>
      </c>
    </row>
    <row r="164" spans="2:33" x14ac:dyDescent="0.3">
      <c r="B164">
        <v>159</v>
      </c>
      <c r="C164" t="str">
        <f>IF(Detaildaten!AD166="","",Detaildaten!AD166)</f>
        <v/>
      </c>
      <c r="D164" t="str">
        <f>IF(Detaildaten!AE166="","",Detaildaten!AE166)</f>
        <v>(Bitte Wählen)</v>
      </c>
      <c r="E164" t="str">
        <f>IF(Detaildaten!AC166="","",Detaildaten!AC166)</f>
        <v>(Bitte Wählen)</v>
      </c>
      <c r="G164" t="str">
        <f>CONCATENATE(Detaildaten!D166," [",Detaildaten!E166,"] ")</f>
        <v xml:space="preserve"> [] </v>
      </c>
      <c r="H164" t="str">
        <f>IF(Detaildaten!F166="","",Detaildaten!F166)</f>
        <v/>
      </c>
      <c r="I164" t="str">
        <f>Detaildaten!Z166</f>
        <v>(Bitte Wählen)</v>
      </c>
      <c r="J164" t="str">
        <f>IF(Detaildaten!AA166="","",Detaildaten!AA166)</f>
        <v/>
      </c>
      <c r="L164" t="str">
        <f t="shared" si="22"/>
        <v/>
      </c>
      <c r="M164" t="str">
        <f t="shared" si="23"/>
        <v/>
      </c>
      <c r="N164" t="str">
        <f t="shared" si="24"/>
        <v/>
      </c>
      <c r="O164" t="str">
        <f t="shared" si="25"/>
        <v/>
      </c>
      <c r="Q164">
        <f>COUNTIFS(Optionen!$T$3:$T$8,Leistungsübersicht!$D$9,Optionen!$U$3:$U$8,'Leistungsübersicht - WIP'!E164)</f>
        <v>0</v>
      </c>
      <c r="S164" t="str">
        <f t="shared" si="26"/>
        <v/>
      </c>
      <c r="T164" t="str">
        <f t="shared" si="27"/>
        <v/>
      </c>
      <c r="U164" t="str">
        <f t="shared" si="28"/>
        <v/>
      </c>
      <c r="V164" t="str">
        <f t="shared" si="29"/>
        <v/>
      </c>
      <c r="X164" t="str">
        <f t="shared" si="30"/>
        <v/>
      </c>
      <c r="Y164" t="str">
        <f t="array" ref="Y164">IFERROR(INDEX($T$6:$T$305,MATCH(1,COUNTIF($Y$5:Y163,$T$6:$T$305)+($T$6:$T463&lt;&gt;"")*1,0)),"")</f>
        <v/>
      </c>
      <c r="Z164" t="str">
        <f t="shared" si="31"/>
        <v/>
      </c>
      <c r="AA164" t="str">
        <f t="shared" si="32"/>
        <v/>
      </c>
      <c r="AC164" t="str">
        <f>IF(Y164="","",VLOOKUP(Y164,Detaildaten!$F$8:$W$308,18,0))</f>
        <v/>
      </c>
      <c r="AD164" t="str">
        <f>IF(Y164="","",Leistungsübersicht!$D$9)</f>
        <v/>
      </c>
      <c r="AE164" t="str">
        <f>IF(Y164="","",IF(AD164=Optionen!$N$6,Optionen!$N$6,IF(AD164=Optionen!$N$5,Leistungsübersicht!$D$10,IF(AD164=Optionen!$N$4,Leistungsübersicht!$D$10))))</f>
        <v/>
      </c>
      <c r="AF164" t="str">
        <f>IF(Y164="","",IF(AD164=Optionen!$N$4,Leistungsübersicht!$D$11))</f>
        <v/>
      </c>
      <c r="AG164" s="19" t="str">
        <f>_xlfn.IFNA(INDEX(Verteilungsschlüssel!$B$5:$V$35,MATCH('Leistungsübersicht - WIP'!AC164,Verteilungsschlüssel!$B$5:$B$35,0),MATCH('Leistungsübersicht - WIP'!AE164,Verteilungsschlüssel!$B$5:$V$5,0)),"")</f>
        <v/>
      </c>
    </row>
    <row r="165" spans="2:33" x14ac:dyDescent="0.3">
      <c r="B165">
        <v>160</v>
      </c>
      <c r="C165" t="str">
        <f>IF(Detaildaten!AD167="","",Detaildaten!AD167)</f>
        <v/>
      </c>
      <c r="D165" t="str">
        <f>IF(Detaildaten!AE167="","",Detaildaten!AE167)</f>
        <v>(Bitte Wählen)</v>
      </c>
      <c r="E165" t="str">
        <f>IF(Detaildaten!AC167="","",Detaildaten!AC167)</f>
        <v>(Bitte Wählen)</v>
      </c>
      <c r="G165" t="str">
        <f>CONCATENATE(Detaildaten!D167," [",Detaildaten!E167,"] ")</f>
        <v xml:space="preserve"> [] </v>
      </c>
      <c r="H165" t="str">
        <f>IF(Detaildaten!F167="","",Detaildaten!F167)</f>
        <v/>
      </c>
      <c r="I165" t="str">
        <f>Detaildaten!Z167</f>
        <v>(Bitte Wählen)</v>
      </c>
      <c r="J165" t="str">
        <f>IF(Detaildaten!AA167="","",Detaildaten!AA167)</f>
        <v/>
      </c>
      <c r="L165" t="str">
        <f t="shared" si="22"/>
        <v/>
      </c>
      <c r="M165" t="str">
        <f t="shared" si="23"/>
        <v/>
      </c>
      <c r="N165" t="str">
        <f t="shared" si="24"/>
        <v/>
      </c>
      <c r="O165" t="str">
        <f t="shared" si="25"/>
        <v/>
      </c>
      <c r="Q165">
        <f>COUNTIFS(Optionen!$T$3:$T$8,Leistungsübersicht!$D$9,Optionen!$U$3:$U$8,'Leistungsübersicht - WIP'!E165)</f>
        <v>0</v>
      </c>
      <c r="S165" t="str">
        <f t="shared" si="26"/>
        <v/>
      </c>
      <c r="T165" t="str">
        <f t="shared" si="27"/>
        <v/>
      </c>
      <c r="U165" t="str">
        <f t="shared" si="28"/>
        <v/>
      </c>
      <c r="V165" t="str">
        <f t="shared" si="29"/>
        <v/>
      </c>
      <c r="X165" t="str">
        <f t="shared" si="30"/>
        <v/>
      </c>
      <c r="Y165" t="str">
        <f t="array" ref="Y165">IFERROR(INDEX($T$6:$T$305,MATCH(1,COUNTIF($Y$5:Y164,$T$6:$T$305)+($T$6:$T464&lt;&gt;"")*1,0)),"")</f>
        <v/>
      </c>
      <c r="Z165" t="str">
        <f t="shared" si="31"/>
        <v/>
      </c>
      <c r="AA165" t="str">
        <f t="shared" si="32"/>
        <v/>
      </c>
      <c r="AC165" t="str">
        <f>IF(Y165="","",VLOOKUP(Y165,Detaildaten!$F$8:$W$308,18,0))</f>
        <v/>
      </c>
      <c r="AD165" t="str">
        <f>IF(Y165="","",Leistungsübersicht!$D$9)</f>
        <v/>
      </c>
      <c r="AE165" t="str">
        <f>IF(Y165="","",IF(AD165=Optionen!$N$6,Optionen!$N$6,IF(AD165=Optionen!$N$5,Leistungsübersicht!$D$10,IF(AD165=Optionen!$N$4,Leistungsübersicht!$D$10))))</f>
        <v/>
      </c>
      <c r="AF165" t="str">
        <f>IF(Y165="","",IF(AD165=Optionen!$N$4,Leistungsübersicht!$D$11))</f>
        <v/>
      </c>
      <c r="AG165" s="19" t="str">
        <f>_xlfn.IFNA(INDEX(Verteilungsschlüssel!$B$5:$V$35,MATCH('Leistungsübersicht - WIP'!AC165,Verteilungsschlüssel!$B$5:$B$35,0),MATCH('Leistungsübersicht - WIP'!AE165,Verteilungsschlüssel!$B$5:$V$5,0)),"")</f>
        <v/>
      </c>
    </row>
    <row r="166" spans="2:33" x14ac:dyDescent="0.3">
      <c r="B166">
        <v>161</v>
      </c>
      <c r="C166" t="str">
        <f>IF(Detaildaten!AD168="","",Detaildaten!AD168)</f>
        <v/>
      </c>
      <c r="D166" t="str">
        <f>IF(Detaildaten!AE168="","",Detaildaten!AE168)</f>
        <v>(Bitte Wählen)</v>
      </c>
      <c r="E166" t="str">
        <f>IF(Detaildaten!AC168="","",Detaildaten!AC168)</f>
        <v>(Bitte Wählen)</v>
      </c>
      <c r="G166" t="str">
        <f>CONCATENATE(Detaildaten!D168," [",Detaildaten!E168,"] ")</f>
        <v xml:space="preserve"> [] </v>
      </c>
      <c r="H166" t="str">
        <f>IF(Detaildaten!F168="","",Detaildaten!F168)</f>
        <v/>
      </c>
      <c r="I166" t="str">
        <f>Detaildaten!Z168</f>
        <v>(Bitte Wählen)</v>
      </c>
      <c r="J166" t="str">
        <f>IF(Detaildaten!AA168="","",Detaildaten!AA168)</f>
        <v/>
      </c>
      <c r="L166" t="str">
        <f t="shared" si="22"/>
        <v/>
      </c>
      <c r="M166" t="str">
        <f t="shared" si="23"/>
        <v/>
      </c>
      <c r="N166" t="str">
        <f t="shared" si="24"/>
        <v/>
      </c>
      <c r="O166" t="str">
        <f t="shared" si="25"/>
        <v/>
      </c>
      <c r="Q166">
        <f>COUNTIFS(Optionen!$T$3:$T$8,Leistungsübersicht!$D$9,Optionen!$U$3:$U$8,'Leistungsübersicht - WIP'!E166)</f>
        <v>0</v>
      </c>
      <c r="S166" t="str">
        <f t="shared" si="26"/>
        <v/>
      </c>
      <c r="T166" t="str">
        <f t="shared" si="27"/>
        <v/>
      </c>
      <c r="U166" t="str">
        <f t="shared" si="28"/>
        <v/>
      </c>
      <c r="V166" t="str">
        <f t="shared" si="29"/>
        <v/>
      </c>
      <c r="X166" t="str">
        <f t="shared" si="30"/>
        <v/>
      </c>
      <c r="Y166" t="str">
        <f t="array" ref="Y166">IFERROR(INDEX($T$6:$T$305,MATCH(1,COUNTIF($Y$5:Y165,$T$6:$T$305)+($T$6:$T465&lt;&gt;"")*1,0)),"")</f>
        <v/>
      </c>
      <c r="Z166" t="str">
        <f t="shared" si="31"/>
        <v/>
      </c>
      <c r="AA166" t="str">
        <f t="shared" si="32"/>
        <v/>
      </c>
      <c r="AC166" t="str">
        <f>IF(Y166="","",VLOOKUP(Y166,Detaildaten!$F$8:$W$308,18,0))</f>
        <v/>
      </c>
      <c r="AD166" t="str">
        <f>IF(Y166="","",Leistungsübersicht!$D$9)</f>
        <v/>
      </c>
      <c r="AE166" t="str">
        <f>IF(Y166="","",IF(AD166=Optionen!$N$6,Optionen!$N$6,IF(AD166=Optionen!$N$5,Leistungsübersicht!$D$10,IF(AD166=Optionen!$N$4,Leistungsübersicht!$D$10))))</f>
        <v/>
      </c>
      <c r="AF166" t="str">
        <f>IF(Y166="","",IF(AD166=Optionen!$N$4,Leistungsübersicht!$D$11))</f>
        <v/>
      </c>
      <c r="AG166" s="19" t="str">
        <f>_xlfn.IFNA(INDEX(Verteilungsschlüssel!$B$5:$V$35,MATCH('Leistungsübersicht - WIP'!AC166,Verteilungsschlüssel!$B$5:$B$35,0),MATCH('Leistungsübersicht - WIP'!AE166,Verteilungsschlüssel!$B$5:$V$5,0)),"")</f>
        <v/>
      </c>
    </row>
    <row r="167" spans="2:33" x14ac:dyDescent="0.3">
      <c r="B167">
        <v>162</v>
      </c>
      <c r="C167" t="str">
        <f>IF(Detaildaten!AD169="","",Detaildaten!AD169)</f>
        <v/>
      </c>
      <c r="D167" t="str">
        <f>IF(Detaildaten!AE169="","",Detaildaten!AE169)</f>
        <v>(Bitte Wählen)</v>
      </c>
      <c r="E167" t="str">
        <f>IF(Detaildaten!AC169="","",Detaildaten!AC169)</f>
        <v>(Bitte Wählen)</v>
      </c>
      <c r="G167" t="str">
        <f>CONCATENATE(Detaildaten!D169," [",Detaildaten!E169,"] ")</f>
        <v xml:space="preserve"> [] </v>
      </c>
      <c r="H167" t="str">
        <f>IF(Detaildaten!F169="","",Detaildaten!F169)</f>
        <v/>
      </c>
      <c r="I167" t="str">
        <f>Detaildaten!Z169</f>
        <v>(Bitte Wählen)</v>
      </c>
      <c r="J167" t="str">
        <f>IF(Detaildaten!AA169="","",Detaildaten!AA169)</f>
        <v/>
      </c>
      <c r="L167" t="str">
        <f t="shared" si="22"/>
        <v/>
      </c>
      <c r="M167" t="str">
        <f t="shared" si="23"/>
        <v/>
      </c>
      <c r="N167" t="str">
        <f t="shared" si="24"/>
        <v/>
      </c>
      <c r="O167" t="str">
        <f t="shared" si="25"/>
        <v/>
      </c>
      <c r="Q167">
        <f>COUNTIFS(Optionen!$T$3:$T$8,Leistungsübersicht!$D$9,Optionen!$U$3:$U$8,'Leistungsübersicht - WIP'!E167)</f>
        <v>0</v>
      </c>
      <c r="S167" t="str">
        <f t="shared" si="26"/>
        <v/>
      </c>
      <c r="T167" t="str">
        <f t="shared" si="27"/>
        <v/>
      </c>
      <c r="U167" t="str">
        <f t="shared" si="28"/>
        <v/>
      </c>
      <c r="V167" t="str">
        <f t="shared" si="29"/>
        <v/>
      </c>
      <c r="X167" t="str">
        <f t="shared" si="30"/>
        <v/>
      </c>
      <c r="Y167" t="str">
        <f t="array" ref="Y167">IFERROR(INDEX($T$6:$T$305,MATCH(1,COUNTIF($Y$5:Y166,$T$6:$T$305)+($T$6:$T466&lt;&gt;"")*1,0)),"")</f>
        <v/>
      </c>
      <c r="Z167" t="str">
        <f t="shared" si="31"/>
        <v/>
      </c>
      <c r="AA167" t="str">
        <f t="shared" si="32"/>
        <v/>
      </c>
      <c r="AC167" t="str">
        <f>IF(Y167="","",VLOOKUP(Y167,Detaildaten!$F$8:$W$308,18,0))</f>
        <v/>
      </c>
      <c r="AD167" t="str">
        <f>IF(Y167="","",Leistungsübersicht!$D$9)</f>
        <v/>
      </c>
      <c r="AE167" t="str">
        <f>IF(Y167="","",IF(AD167=Optionen!$N$6,Optionen!$N$6,IF(AD167=Optionen!$N$5,Leistungsübersicht!$D$10,IF(AD167=Optionen!$N$4,Leistungsübersicht!$D$10))))</f>
        <v/>
      </c>
      <c r="AF167" t="str">
        <f>IF(Y167="","",IF(AD167=Optionen!$N$4,Leistungsübersicht!$D$11))</f>
        <v/>
      </c>
      <c r="AG167" s="19" t="str">
        <f>_xlfn.IFNA(INDEX(Verteilungsschlüssel!$B$5:$V$35,MATCH('Leistungsübersicht - WIP'!AC167,Verteilungsschlüssel!$B$5:$B$35,0),MATCH('Leistungsübersicht - WIP'!AE167,Verteilungsschlüssel!$B$5:$V$5,0)),"")</f>
        <v/>
      </c>
    </row>
    <row r="168" spans="2:33" x14ac:dyDescent="0.3">
      <c r="B168">
        <v>163</v>
      </c>
      <c r="C168" t="str">
        <f>IF(Detaildaten!AD170="","",Detaildaten!AD170)</f>
        <v/>
      </c>
      <c r="D168" t="str">
        <f>IF(Detaildaten!AE170="","",Detaildaten!AE170)</f>
        <v>(Bitte Wählen)</v>
      </c>
      <c r="E168" t="str">
        <f>IF(Detaildaten!AC170="","",Detaildaten!AC170)</f>
        <v>(Bitte Wählen)</v>
      </c>
      <c r="G168" t="str">
        <f>CONCATENATE(Detaildaten!D170," [",Detaildaten!E170,"] ")</f>
        <v xml:space="preserve"> [] </v>
      </c>
      <c r="H168" t="str">
        <f>IF(Detaildaten!F170="","",Detaildaten!F170)</f>
        <v/>
      </c>
      <c r="I168" t="str">
        <f>Detaildaten!Z170</f>
        <v>(Bitte Wählen)</v>
      </c>
      <c r="J168" t="str">
        <f>IF(Detaildaten!AA170="","",Detaildaten!AA170)</f>
        <v/>
      </c>
      <c r="L168" t="str">
        <f t="shared" si="22"/>
        <v/>
      </c>
      <c r="M168" t="str">
        <f t="shared" si="23"/>
        <v/>
      </c>
      <c r="N168" t="str">
        <f t="shared" si="24"/>
        <v/>
      </c>
      <c r="O168" t="str">
        <f t="shared" si="25"/>
        <v/>
      </c>
      <c r="Q168">
        <f>COUNTIFS(Optionen!$T$3:$T$8,Leistungsübersicht!$D$9,Optionen!$U$3:$U$8,'Leistungsübersicht - WIP'!E168)</f>
        <v>0</v>
      </c>
      <c r="S168" t="str">
        <f t="shared" si="26"/>
        <v/>
      </c>
      <c r="T168" t="str">
        <f t="shared" si="27"/>
        <v/>
      </c>
      <c r="U168" t="str">
        <f t="shared" si="28"/>
        <v/>
      </c>
      <c r="V168" t="str">
        <f t="shared" si="29"/>
        <v/>
      </c>
      <c r="X168" t="str">
        <f t="shared" si="30"/>
        <v/>
      </c>
      <c r="Y168" t="str">
        <f t="array" ref="Y168">IFERROR(INDEX($T$6:$T$305,MATCH(1,COUNTIF($Y$5:Y167,$T$6:$T$305)+($T$6:$T467&lt;&gt;"")*1,0)),"")</f>
        <v/>
      </c>
      <c r="Z168" t="str">
        <f t="shared" si="31"/>
        <v/>
      </c>
      <c r="AA168" t="str">
        <f t="shared" si="32"/>
        <v/>
      </c>
      <c r="AC168" t="str">
        <f>IF(Y168="","",VLOOKUP(Y168,Detaildaten!$F$8:$W$308,18,0))</f>
        <v/>
      </c>
      <c r="AD168" t="str">
        <f>IF(Y168="","",Leistungsübersicht!$D$9)</f>
        <v/>
      </c>
      <c r="AE168" t="str">
        <f>IF(Y168="","",IF(AD168=Optionen!$N$6,Optionen!$N$6,IF(AD168=Optionen!$N$5,Leistungsübersicht!$D$10,IF(AD168=Optionen!$N$4,Leistungsübersicht!$D$10))))</f>
        <v/>
      </c>
      <c r="AF168" t="str">
        <f>IF(Y168="","",IF(AD168=Optionen!$N$4,Leistungsübersicht!$D$11))</f>
        <v/>
      </c>
      <c r="AG168" s="19" t="str">
        <f>_xlfn.IFNA(INDEX(Verteilungsschlüssel!$B$5:$V$35,MATCH('Leistungsübersicht - WIP'!AC168,Verteilungsschlüssel!$B$5:$B$35,0),MATCH('Leistungsübersicht - WIP'!AE168,Verteilungsschlüssel!$B$5:$V$5,0)),"")</f>
        <v/>
      </c>
    </row>
    <row r="169" spans="2:33" x14ac:dyDescent="0.3">
      <c r="B169">
        <v>164</v>
      </c>
      <c r="C169" t="str">
        <f>IF(Detaildaten!AD171="","",Detaildaten!AD171)</f>
        <v/>
      </c>
      <c r="D169" t="str">
        <f>IF(Detaildaten!AE171="","",Detaildaten!AE171)</f>
        <v>(Bitte Wählen)</v>
      </c>
      <c r="E169" t="str">
        <f>IF(Detaildaten!AC171="","",Detaildaten!AC171)</f>
        <v>(Bitte Wählen)</v>
      </c>
      <c r="G169" t="str">
        <f>CONCATENATE(Detaildaten!D171," [",Detaildaten!E171,"] ")</f>
        <v xml:space="preserve"> [] </v>
      </c>
      <c r="H169" t="str">
        <f>IF(Detaildaten!F171="","",Detaildaten!F171)</f>
        <v/>
      </c>
      <c r="I169" t="str">
        <f>Detaildaten!Z171</f>
        <v>(Bitte Wählen)</v>
      </c>
      <c r="J169" t="str">
        <f>IF(Detaildaten!AA171="","",Detaildaten!AA171)</f>
        <v/>
      </c>
      <c r="L169" t="str">
        <f t="shared" si="22"/>
        <v/>
      </c>
      <c r="M169" t="str">
        <f t="shared" si="23"/>
        <v/>
      </c>
      <c r="N169" t="str">
        <f t="shared" si="24"/>
        <v/>
      </c>
      <c r="O169" t="str">
        <f t="shared" si="25"/>
        <v/>
      </c>
      <c r="Q169">
        <f>COUNTIFS(Optionen!$T$3:$T$8,Leistungsübersicht!$D$9,Optionen!$U$3:$U$8,'Leistungsübersicht - WIP'!E169)</f>
        <v>0</v>
      </c>
      <c r="S169" t="str">
        <f t="shared" si="26"/>
        <v/>
      </c>
      <c r="T169" t="str">
        <f t="shared" si="27"/>
        <v/>
      </c>
      <c r="U169" t="str">
        <f t="shared" si="28"/>
        <v/>
      </c>
      <c r="V169" t="str">
        <f t="shared" si="29"/>
        <v/>
      </c>
      <c r="X169" t="str">
        <f t="shared" si="30"/>
        <v/>
      </c>
      <c r="Y169" t="str">
        <f t="array" ref="Y169">IFERROR(INDEX($T$6:$T$305,MATCH(1,COUNTIF($Y$5:Y168,$T$6:$T$305)+($T$6:$T468&lt;&gt;"")*1,0)),"")</f>
        <v/>
      </c>
      <c r="Z169" t="str">
        <f t="shared" si="31"/>
        <v/>
      </c>
      <c r="AA169" t="str">
        <f t="shared" si="32"/>
        <v/>
      </c>
      <c r="AC169" t="str">
        <f>IF(Y169="","",VLOOKUP(Y169,Detaildaten!$F$8:$W$308,18,0))</f>
        <v/>
      </c>
      <c r="AD169" t="str">
        <f>IF(Y169="","",Leistungsübersicht!$D$9)</f>
        <v/>
      </c>
      <c r="AE169" t="str">
        <f>IF(Y169="","",IF(AD169=Optionen!$N$6,Optionen!$N$6,IF(AD169=Optionen!$N$5,Leistungsübersicht!$D$10,IF(AD169=Optionen!$N$4,Leistungsübersicht!$D$10))))</f>
        <v/>
      </c>
      <c r="AF169" t="str">
        <f>IF(Y169="","",IF(AD169=Optionen!$N$4,Leistungsübersicht!$D$11))</f>
        <v/>
      </c>
      <c r="AG169" s="19" t="str">
        <f>_xlfn.IFNA(INDEX(Verteilungsschlüssel!$B$5:$V$35,MATCH('Leistungsübersicht - WIP'!AC169,Verteilungsschlüssel!$B$5:$B$35,0),MATCH('Leistungsübersicht - WIP'!AE169,Verteilungsschlüssel!$B$5:$V$5,0)),"")</f>
        <v/>
      </c>
    </row>
    <row r="170" spans="2:33" x14ac:dyDescent="0.3">
      <c r="B170">
        <v>165</v>
      </c>
      <c r="C170" t="str">
        <f>IF(Detaildaten!AD172="","",Detaildaten!AD172)</f>
        <v/>
      </c>
      <c r="D170" t="str">
        <f>IF(Detaildaten!AE172="","",Detaildaten!AE172)</f>
        <v>(Bitte Wählen)</v>
      </c>
      <c r="E170" t="str">
        <f>IF(Detaildaten!AC172="","",Detaildaten!AC172)</f>
        <v>(Bitte Wählen)</v>
      </c>
      <c r="G170" t="str">
        <f>CONCATENATE(Detaildaten!D172," [",Detaildaten!E172,"] ")</f>
        <v xml:space="preserve"> [] </v>
      </c>
      <c r="H170" t="str">
        <f>IF(Detaildaten!F172="","",Detaildaten!F172)</f>
        <v/>
      </c>
      <c r="I170" t="str">
        <f>Detaildaten!Z172</f>
        <v>(Bitte Wählen)</v>
      </c>
      <c r="J170" t="str">
        <f>IF(Detaildaten!AA172="","",Detaildaten!AA172)</f>
        <v/>
      </c>
      <c r="L170" t="str">
        <f t="shared" si="22"/>
        <v/>
      </c>
      <c r="M170" t="str">
        <f t="shared" si="23"/>
        <v/>
      </c>
      <c r="N170" t="str">
        <f t="shared" si="24"/>
        <v/>
      </c>
      <c r="O170" t="str">
        <f t="shared" si="25"/>
        <v/>
      </c>
      <c r="Q170">
        <f>COUNTIFS(Optionen!$T$3:$T$8,Leistungsübersicht!$D$9,Optionen!$U$3:$U$8,'Leistungsübersicht - WIP'!E170)</f>
        <v>0</v>
      </c>
      <c r="S170" t="str">
        <f t="shared" si="26"/>
        <v/>
      </c>
      <c r="T170" t="str">
        <f t="shared" si="27"/>
        <v/>
      </c>
      <c r="U170" t="str">
        <f t="shared" si="28"/>
        <v/>
      </c>
      <c r="V170" t="str">
        <f t="shared" si="29"/>
        <v/>
      </c>
      <c r="X170" t="str">
        <f t="shared" si="30"/>
        <v/>
      </c>
      <c r="Y170" t="str">
        <f t="array" ref="Y170">IFERROR(INDEX($T$6:$T$305,MATCH(1,COUNTIF($Y$5:Y169,$T$6:$T$305)+($T$6:$T469&lt;&gt;"")*1,0)),"")</f>
        <v/>
      </c>
      <c r="Z170" t="str">
        <f t="shared" si="31"/>
        <v/>
      </c>
      <c r="AA170" t="str">
        <f t="shared" si="32"/>
        <v/>
      </c>
      <c r="AC170" t="str">
        <f>IF(Y170="","",VLOOKUP(Y170,Detaildaten!$F$8:$W$308,18,0))</f>
        <v/>
      </c>
      <c r="AD170" t="str">
        <f>IF(Y170="","",Leistungsübersicht!$D$9)</f>
        <v/>
      </c>
      <c r="AE170" t="str">
        <f>IF(Y170="","",IF(AD170=Optionen!$N$6,Optionen!$N$6,IF(AD170=Optionen!$N$5,Leistungsübersicht!$D$10,IF(AD170=Optionen!$N$4,Leistungsübersicht!$D$10))))</f>
        <v/>
      </c>
      <c r="AF170" t="str">
        <f>IF(Y170="","",IF(AD170=Optionen!$N$4,Leistungsübersicht!$D$11))</f>
        <v/>
      </c>
      <c r="AG170" s="19" t="str">
        <f>_xlfn.IFNA(INDEX(Verteilungsschlüssel!$B$5:$V$35,MATCH('Leistungsübersicht - WIP'!AC170,Verteilungsschlüssel!$B$5:$B$35,0),MATCH('Leistungsübersicht - WIP'!AE170,Verteilungsschlüssel!$B$5:$V$5,0)),"")</f>
        <v/>
      </c>
    </row>
    <row r="171" spans="2:33" x14ac:dyDescent="0.3">
      <c r="B171">
        <v>166</v>
      </c>
      <c r="C171" t="str">
        <f>IF(Detaildaten!AD173="","",Detaildaten!AD173)</f>
        <v/>
      </c>
      <c r="D171" t="str">
        <f>IF(Detaildaten!AE173="","",Detaildaten!AE173)</f>
        <v>(Bitte Wählen)</v>
      </c>
      <c r="E171" t="str">
        <f>IF(Detaildaten!AC173="","",Detaildaten!AC173)</f>
        <v>(Bitte Wählen)</v>
      </c>
      <c r="G171" t="str">
        <f>CONCATENATE(Detaildaten!D173," [",Detaildaten!E173,"] ")</f>
        <v xml:space="preserve"> [] </v>
      </c>
      <c r="H171" t="str">
        <f>IF(Detaildaten!F173="","",Detaildaten!F173)</f>
        <v/>
      </c>
      <c r="I171" t="str">
        <f>Detaildaten!Z173</f>
        <v>(Bitte Wählen)</v>
      </c>
      <c r="J171" t="str">
        <f>IF(Detaildaten!AA173="","",Detaildaten!AA173)</f>
        <v/>
      </c>
      <c r="L171" t="str">
        <f t="shared" si="22"/>
        <v/>
      </c>
      <c r="M171" t="str">
        <f t="shared" si="23"/>
        <v/>
      </c>
      <c r="N171" t="str">
        <f t="shared" si="24"/>
        <v/>
      </c>
      <c r="O171" t="str">
        <f t="shared" si="25"/>
        <v/>
      </c>
      <c r="Q171">
        <f>COUNTIFS(Optionen!$T$3:$T$8,Leistungsübersicht!$D$9,Optionen!$U$3:$U$8,'Leistungsübersicht - WIP'!E171)</f>
        <v>0</v>
      </c>
      <c r="S171" t="str">
        <f t="shared" si="26"/>
        <v/>
      </c>
      <c r="T171" t="str">
        <f t="shared" si="27"/>
        <v/>
      </c>
      <c r="U171" t="str">
        <f t="shared" si="28"/>
        <v/>
      </c>
      <c r="V171" t="str">
        <f t="shared" si="29"/>
        <v/>
      </c>
      <c r="X171" t="str">
        <f t="shared" si="30"/>
        <v/>
      </c>
      <c r="Y171" t="str">
        <f t="array" ref="Y171">IFERROR(INDEX($T$6:$T$305,MATCH(1,COUNTIF($Y$5:Y170,$T$6:$T$305)+($T$6:$T470&lt;&gt;"")*1,0)),"")</f>
        <v/>
      </c>
      <c r="Z171" t="str">
        <f t="shared" si="31"/>
        <v/>
      </c>
      <c r="AA171" t="str">
        <f t="shared" si="32"/>
        <v/>
      </c>
      <c r="AC171" t="str">
        <f>IF(Y171="","",VLOOKUP(Y171,Detaildaten!$F$8:$W$308,18,0))</f>
        <v/>
      </c>
      <c r="AD171" t="str">
        <f>IF(Y171="","",Leistungsübersicht!$D$9)</f>
        <v/>
      </c>
      <c r="AE171" t="str">
        <f>IF(Y171="","",IF(AD171=Optionen!$N$6,Optionen!$N$6,IF(AD171=Optionen!$N$5,Leistungsübersicht!$D$10,IF(AD171=Optionen!$N$4,Leistungsübersicht!$D$10))))</f>
        <v/>
      </c>
      <c r="AF171" t="str">
        <f>IF(Y171="","",IF(AD171=Optionen!$N$4,Leistungsübersicht!$D$11))</f>
        <v/>
      </c>
      <c r="AG171" s="19" t="str">
        <f>_xlfn.IFNA(INDEX(Verteilungsschlüssel!$B$5:$V$35,MATCH('Leistungsübersicht - WIP'!AC171,Verteilungsschlüssel!$B$5:$B$35,0),MATCH('Leistungsübersicht - WIP'!AE171,Verteilungsschlüssel!$B$5:$V$5,0)),"")</f>
        <v/>
      </c>
    </row>
    <row r="172" spans="2:33" x14ac:dyDescent="0.3">
      <c r="B172">
        <v>167</v>
      </c>
      <c r="C172" t="str">
        <f>IF(Detaildaten!AD174="","",Detaildaten!AD174)</f>
        <v/>
      </c>
      <c r="D172" t="str">
        <f>IF(Detaildaten!AE174="","",Detaildaten!AE174)</f>
        <v>(Bitte Wählen)</v>
      </c>
      <c r="E172" t="str">
        <f>IF(Detaildaten!AC174="","",Detaildaten!AC174)</f>
        <v>(Bitte Wählen)</v>
      </c>
      <c r="G172" t="str">
        <f>CONCATENATE(Detaildaten!D174," [",Detaildaten!E174,"] ")</f>
        <v xml:space="preserve"> [] </v>
      </c>
      <c r="H172" t="str">
        <f>IF(Detaildaten!F174="","",Detaildaten!F174)</f>
        <v/>
      </c>
      <c r="I172" t="str">
        <f>Detaildaten!Z174</f>
        <v>(Bitte Wählen)</v>
      </c>
      <c r="J172" t="str">
        <f>IF(Detaildaten!AA174="","",Detaildaten!AA174)</f>
        <v/>
      </c>
      <c r="L172" t="str">
        <f t="shared" si="22"/>
        <v/>
      </c>
      <c r="M172" t="str">
        <f t="shared" si="23"/>
        <v/>
      </c>
      <c r="N172" t="str">
        <f t="shared" si="24"/>
        <v/>
      </c>
      <c r="O172" t="str">
        <f t="shared" si="25"/>
        <v/>
      </c>
      <c r="Q172">
        <f>COUNTIFS(Optionen!$T$3:$T$8,Leistungsübersicht!$D$9,Optionen!$U$3:$U$8,'Leistungsübersicht - WIP'!E172)</f>
        <v>0</v>
      </c>
      <c r="S172" t="str">
        <f t="shared" si="26"/>
        <v/>
      </c>
      <c r="T172" t="str">
        <f t="shared" si="27"/>
        <v/>
      </c>
      <c r="U172" t="str">
        <f t="shared" si="28"/>
        <v/>
      </c>
      <c r="V172" t="str">
        <f t="shared" si="29"/>
        <v/>
      </c>
      <c r="X172" t="str">
        <f t="shared" si="30"/>
        <v/>
      </c>
      <c r="Y172" t="str">
        <f t="array" ref="Y172">IFERROR(INDEX($T$6:$T$305,MATCH(1,COUNTIF($Y$5:Y171,$T$6:$T$305)+($T$6:$T471&lt;&gt;"")*1,0)),"")</f>
        <v/>
      </c>
      <c r="Z172" t="str">
        <f t="shared" si="31"/>
        <v/>
      </c>
      <c r="AA172" t="str">
        <f t="shared" si="32"/>
        <v/>
      </c>
      <c r="AC172" t="str">
        <f>IF(Y172="","",VLOOKUP(Y172,Detaildaten!$F$8:$W$308,18,0))</f>
        <v/>
      </c>
      <c r="AD172" t="str">
        <f>IF(Y172="","",Leistungsübersicht!$D$9)</f>
        <v/>
      </c>
      <c r="AE172" t="str">
        <f>IF(Y172="","",IF(AD172=Optionen!$N$6,Optionen!$N$6,IF(AD172=Optionen!$N$5,Leistungsübersicht!$D$10,IF(AD172=Optionen!$N$4,Leistungsübersicht!$D$10))))</f>
        <v/>
      </c>
      <c r="AF172" t="str">
        <f>IF(Y172="","",IF(AD172=Optionen!$N$4,Leistungsübersicht!$D$11))</f>
        <v/>
      </c>
      <c r="AG172" s="19" t="str">
        <f>_xlfn.IFNA(INDEX(Verteilungsschlüssel!$B$5:$V$35,MATCH('Leistungsübersicht - WIP'!AC172,Verteilungsschlüssel!$B$5:$B$35,0),MATCH('Leistungsübersicht - WIP'!AE172,Verteilungsschlüssel!$B$5:$V$5,0)),"")</f>
        <v/>
      </c>
    </row>
    <row r="173" spans="2:33" x14ac:dyDescent="0.3">
      <c r="B173">
        <v>168</v>
      </c>
      <c r="C173" t="str">
        <f>IF(Detaildaten!AD175="","",Detaildaten!AD175)</f>
        <v/>
      </c>
      <c r="D173" t="str">
        <f>IF(Detaildaten!AE175="","",Detaildaten!AE175)</f>
        <v>(Bitte Wählen)</v>
      </c>
      <c r="E173" t="str">
        <f>IF(Detaildaten!AC175="","",Detaildaten!AC175)</f>
        <v>(Bitte Wählen)</v>
      </c>
      <c r="G173" t="str">
        <f>CONCATENATE(Detaildaten!D175," [",Detaildaten!E175,"] ")</f>
        <v xml:space="preserve"> [] </v>
      </c>
      <c r="H173" t="str">
        <f>IF(Detaildaten!F175="","",Detaildaten!F175)</f>
        <v/>
      </c>
      <c r="I173" t="str">
        <f>Detaildaten!Z175</f>
        <v>(Bitte Wählen)</v>
      </c>
      <c r="J173" t="str">
        <f>IF(Detaildaten!AA175="","",Detaildaten!AA175)</f>
        <v/>
      </c>
      <c r="L173" t="str">
        <f t="shared" si="22"/>
        <v/>
      </c>
      <c r="M173" t="str">
        <f t="shared" si="23"/>
        <v/>
      </c>
      <c r="N173" t="str">
        <f t="shared" si="24"/>
        <v/>
      </c>
      <c r="O173" t="str">
        <f t="shared" si="25"/>
        <v/>
      </c>
      <c r="Q173">
        <f>COUNTIFS(Optionen!$T$3:$T$8,Leistungsübersicht!$D$9,Optionen!$U$3:$U$8,'Leistungsübersicht - WIP'!E173)</f>
        <v>0</v>
      </c>
      <c r="S173" t="str">
        <f t="shared" si="26"/>
        <v/>
      </c>
      <c r="T173" t="str">
        <f t="shared" si="27"/>
        <v/>
      </c>
      <c r="U173" t="str">
        <f t="shared" si="28"/>
        <v/>
      </c>
      <c r="V173" t="str">
        <f t="shared" si="29"/>
        <v/>
      </c>
      <c r="X173" t="str">
        <f t="shared" si="30"/>
        <v/>
      </c>
      <c r="Y173" t="str">
        <f t="array" ref="Y173">IFERROR(INDEX($T$6:$T$305,MATCH(1,COUNTIF($Y$5:Y172,$T$6:$T$305)+($T$6:$T472&lt;&gt;"")*1,0)),"")</f>
        <v/>
      </c>
      <c r="Z173" t="str">
        <f t="shared" si="31"/>
        <v/>
      </c>
      <c r="AA173" t="str">
        <f t="shared" si="32"/>
        <v/>
      </c>
      <c r="AC173" t="str">
        <f>IF(Y173="","",VLOOKUP(Y173,Detaildaten!$F$8:$W$308,18,0))</f>
        <v/>
      </c>
      <c r="AD173" t="str">
        <f>IF(Y173="","",Leistungsübersicht!$D$9)</f>
        <v/>
      </c>
      <c r="AE173" t="str">
        <f>IF(Y173="","",IF(AD173=Optionen!$N$6,Optionen!$N$6,IF(AD173=Optionen!$N$5,Leistungsübersicht!$D$10,IF(AD173=Optionen!$N$4,Leistungsübersicht!$D$10))))</f>
        <v/>
      </c>
      <c r="AF173" t="str">
        <f>IF(Y173="","",IF(AD173=Optionen!$N$4,Leistungsübersicht!$D$11))</f>
        <v/>
      </c>
      <c r="AG173" s="19" t="str">
        <f>_xlfn.IFNA(INDEX(Verteilungsschlüssel!$B$5:$V$35,MATCH('Leistungsübersicht - WIP'!AC173,Verteilungsschlüssel!$B$5:$B$35,0),MATCH('Leistungsübersicht - WIP'!AE173,Verteilungsschlüssel!$B$5:$V$5,0)),"")</f>
        <v/>
      </c>
    </row>
    <row r="174" spans="2:33" x14ac:dyDescent="0.3">
      <c r="B174">
        <v>169</v>
      </c>
      <c r="C174" t="str">
        <f>IF(Detaildaten!AD176="","",Detaildaten!AD176)</f>
        <v/>
      </c>
      <c r="D174" t="str">
        <f>IF(Detaildaten!AE176="","",Detaildaten!AE176)</f>
        <v>(Bitte Wählen)</v>
      </c>
      <c r="E174" t="str">
        <f>IF(Detaildaten!AC176="","",Detaildaten!AC176)</f>
        <v>(Bitte Wählen)</v>
      </c>
      <c r="G174" t="str">
        <f>CONCATENATE(Detaildaten!D176," [",Detaildaten!E176,"] ")</f>
        <v xml:space="preserve"> [] </v>
      </c>
      <c r="H174" t="str">
        <f>IF(Detaildaten!F176="","",Detaildaten!F176)</f>
        <v/>
      </c>
      <c r="I174" t="str">
        <f>Detaildaten!Z176</f>
        <v>(Bitte Wählen)</v>
      </c>
      <c r="J174" t="str">
        <f>IF(Detaildaten!AA176="","",Detaildaten!AA176)</f>
        <v/>
      </c>
      <c r="L174" t="str">
        <f t="shared" si="22"/>
        <v/>
      </c>
      <c r="M174" t="str">
        <f t="shared" si="23"/>
        <v/>
      </c>
      <c r="N174" t="str">
        <f t="shared" si="24"/>
        <v/>
      </c>
      <c r="O174" t="str">
        <f t="shared" si="25"/>
        <v/>
      </c>
      <c r="Q174">
        <f>COUNTIFS(Optionen!$T$3:$T$8,Leistungsübersicht!$D$9,Optionen!$U$3:$U$8,'Leistungsübersicht - WIP'!E174)</f>
        <v>0</v>
      </c>
      <c r="S174" t="str">
        <f t="shared" si="26"/>
        <v/>
      </c>
      <c r="T174" t="str">
        <f t="shared" si="27"/>
        <v/>
      </c>
      <c r="U174" t="str">
        <f t="shared" si="28"/>
        <v/>
      </c>
      <c r="V174" t="str">
        <f t="shared" si="29"/>
        <v/>
      </c>
      <c r="X174" t="str">
        <f t="shared" si="30"/>
        <v/>
      </c>
      <c r="Y174" t="str">
        <f t="array" ref="Y174">IFERROR(INDEX($T$6:$T$305,MATCH(1,COUNTIF($Y$5:Y173,$T$6:$T$305)+($T$6:$T473&lt;&gt;"")*1,0)),"")</f>
        <v/>
      </c>
      <c r="Z174" t="str">
        <f t="shared" si="31"/>
        <v/>
      </c>
      <c r="AA174" t="str">
        <f t="shared" si="32"/>
        <v/>
      </c>
      <c r="AC174" t="str">
        <f>IF(Y174="","",VLOOKUP(Y174,Detaildaten!$F$8:$W$308,18,0))</f>
        <v/>
      </c>
      <c r="AD174" t="str">
        <f>IF(Y174="","",Leistungsübersicht!$D$9)</f>
        <v/>
      </c>
      <c r="AE174" t="str">
        <f>IF(Y174="","",IF(AD174=Optionen!$N$6,Optionen!$N$6,IF(AD174=Optionen!$N$5,Leistungsübersicht!$D$10,IF(AD174=Optionen!$N$4,Leistungsübersicht!$D$10))))</f>
        <v/>
      </c>
      <c r="AF174" t="str">
        <f>IF(Y174="","",IF(AD174=Optionen!$N$4,Leistungsübersicht!$D$11))</f>
        <v/>
      </c>
      <c r="AG174" s="19" t="str">
        <f>_xlfn.IFNA(INDEX(Verteilungsschlüssel!$B$5:$V$35,MATCH('Leistungsübersicht - WIP'!AC174,Verteilungsschlüssel!$B$5:$B$35,0),MATCH('Leistungsübersicht - WIP'!AE174,Verteilungsschlüssel!$B$5:$V$5,0)),"")</f>
        <v/>
      </c>
    </row>
    <row r="175" spans="2:33" x14ac:dyDescent="0.3">
      <c r="B175">
        <v>170</v>
      </c>
      <c r="C175" t="str">
        <f>IF(Detaildaten!AD177="","",Detaildaten!AD177)</f>
        <v/>
      </c>
      <c r="D175" t="str">
        <f>IF(Detaildaten!AE177="","",Detaildaten!AE177)</f>
        <v>(Bitte Wählen)</v>
      </c>
      <c r="E175" t="str">
        <f>IF(Detaildaten!AC177="","",Detaildaten!AC177)</f>
        <v>(Bitte Wählen)</v>
      </c>
      <c r="G175" t="str">
        <f>CONCATENATE(Detaildaten!D177," [",Detaildaten!E177,"] ")</f>
        <v xml:space="preserve"> [] </v>
      </c>
      <c r="H175" t="str">
        <f>IF(Detaildaten!F177="","",Detaildaten!F177)</f>
        <v/>
      </c>
      <c r="I175" t="str">
        <f>Detaildaten!Z177</f>
        <v>(Bitte Wählen)</v>
      </c>
      <c r="J175" t="str">
        <f>IF(Detaildaten!AA177="","",Detaildaten!AA177)</f>
        <v/>
      </c>
      <c r="L175" t="str">
        <f t="shared" si="22"/>
        <v/>
      </c>
      <c r="M175" t="str">
        <f t="shared" si="23"/>
        <v/>
      </c>
      <c r="N175" t="str">
        <f t="shared" si="24"/>
        <v/>
      </c>
      <c r="O175" t="str">
        <f t="shared" si="25"/>
        <v/>
      </c>
      <c r="Q175">
        <f>COUNTIFS(Optionen!$T$3:$T$8,Leistungsübersicht!$D$9,Optionen!$U$3:$U$8,'Leistungsübersicht - WIP'!E175)</f>
        <v>0</v>
      </c>
      <c r="S175" t="str">
        <f t="shared" si="26"/>
        <v/>
      </c>
      <c r="T175" t="str">
        <f t="shared" si="27"/>
        <v/>
      </c>
      <c r="U175" t="str">
        <f t="shared" si="28"/>
        <v/>
      </c>
      <c r="V175" t="str">
        <f t="shared" si="29"/>
        <v/>
      </c>
      <c r="X175" t="str">
        <f t="shared" si="30"/>
        <v/>
      </c>
      <c r="Y175" t="str">
        <f t="array" ref="Y175">IFERROR(INDEX($T$6:$T$305,MATCH(1,COUNTIF($Y$5:Y174,$T$6:$T$305)+($T$6:$T474&lt;&gt;"")*1,0)),"")</f>
        <v/>
      </c>
      <c r="Z175" t="str">
        <f t="shared" si="31"/>
        <v/>
      </c>
      <c r="AA175" t="str">
        <f t="shared" si="32"/>
        <v/>
      </c>
      <c r="AC175" t="str">
        <f>IF(Y175="","",VLOOKUP(Y175,Detaildaten!$F$8:$W$308,18,0))</f>
        <v/>
      </c>
      <c r="AD175" t="str">
        <f>IF(Y175="","",Leistungsübersicht!$D$9)</f>
        <v/>
      </c>
      <c r="AE175" t="str">
        <f>IF(Y175="","",IF(AD175=Optionen!$N$6,Optionen!$N$6,IF(AD175=Optionen!$N$5,Leistungsübersicht!$D$10,IF(AD175=Optionen!$N$4,Leistungsübersicht!$D$10))))</f>
        <v/>
      </c>
      <c r="AF175" t="str">
        <f>IF(Y175="","",IF(AD175=Optionen!$N$4,Leistungsübersicht!$D$11))</f>
        <v/>
      </c>
      <c r="AG175" s="19" t="str">
        <f>_xlfn.IFNA(INDEX(Verteilungsschlüssel!$B$5:$V$35,MATCH('Leistungsübersicht - WIP'!AC175,Verteilungsschlüssel!$B$5:$B$35,0),MATCH('Leistungsübersicht - WIP'!AE175,Verteilungsschlüssel!$B$5:$V$5,0)),"")</f>
        <v/>
      </c>
    </row>
    <row r="176" spans="2:33" x14ac:dyDescent="0.3">
      <c r="B176">
        <v>171</v>
      </c>
      <c r="C176" t="str">
        <f>IF(Detaildaten!AD178="","",Detaildaten!AD178)</f>
        <v/>
      </c>
      <c r="D176" t="str">
        <f>IF(Detaildaten!AE178="","",Detaildaten!AE178)</f>
        <v>(Bitte Wählen)</v>
      </c>
      <c r="E176" t="str">
        <f>IF(Detaildaten!AC178="","",Detaildaten!AC178)</f>
        <v>(Bitte Wählen)</v>
      </c>
      <c r="G176" t="str">
        <f>CONCATENATE(Detaildaten!D178," [",Detaildaten!E178,"] ")</f>
        <v xml:space="preserve"> [] </v>
      </c>
      <c r="H176" t="str">
        <f>IF(Detaildaten!F178="","",Detaildaten!F178)</f>
        <v/>
      </c>
      <c r="I176" t="str">
        <f>Detaildaten!Z178</f>
        <v>(Bitte Wählen)</v>
      </c>
      <c r="J176" t="str">
        <f>IF(Detaildaten!AA178="","",Detaildaten!AA178)</f>
        <v/>
      </c>
      <c r="L176" t="str">
        <f t="shared" si="22"/>
        <v/>
      </c>
      <c r="M176" t="str">
        <f t="shared" si="23"/>
        <v/>
      </c>
      <c r="N176" t="str">
        <f t="shared" si="24"/>
        <v/>
      </c>
      <c r="O176" t="str">
        <f t="shared" si="25"/>
        <v/>
      </c>
      <c r="Q176">
        <f>COUNTIFS(Optionen!$T$3:$T$8,Leistungsübersicht!$D$9,Optionen!$U$3:$U$8,'Leistungsübersicht - WIP'!E176)</f>
        <v>0</v>
      </c>
      <c r="S176" t="str">
        <f t="shared" si="26"/>
        <v/>
      </c>
      <c r="T176" t="str">
        <f t="shared" si="27"/>
        <v/>
      </c>
      <c r="U176" t="str">
        <f t="shared" si="28"/>
        <v/>
      </c>
      <c r="V176" t="str">
        <f t="shared" si="29"/>
        <v/>
      </c>
      <c r="X176" t="str">
        <f t="shared" si="30"/>
        <v/>
      </c>
      <c r="Y176" t="str">
        <f t="array" ref="Y176">IFERROR(INDEX($T$6:$T$305,MATCH(1,COUNTIF($Y$5:Y175,$T$6:$T$305)+($T$6:$T475&lt;&gt;"")*1,0)),"")</f>
        <v/>
      </c>
      <c r="Z176" t="str">
        <f t="shared" si="31"/>
        <v/>
      </c>
      <c r="AA176" t="str">
        <f t="shared" si="32"/>
        <v/>
      </c>
      <c r="AC176" t="str">
        <f>IF(Y176="","",VLOOKUP(Y176,Detaildaten!$F$8:$W$308,18,0))</f>
        <v/>
      </c>
      <c r="AD176" t="str">
        <f>IF(Y176="","",Leistungsübersicht!$D$9)</f>
        <v/>
      </c>
      <c r="AE176" t="str">
        <f>IF(Y176="","",IF(AD176=Optionen!$N$6,Optionen!$N$6,IF(AD176=Optionen!$N$5,Leistungsübersicht!$D$10,IF(AD176=Optionen!$N$4,Leistungsübersicht!$D$10))))</f>
        <v/>
      </c>
      <c r="AF176" t="str">
        <f>IF(Y176="","",IF(AD176=Optionen!$N$4,Leistungsübersicht!$D$11))</f>
        <v/>
      </c>
      <c r="AG176" s="19" t="str">
        <f>_xlfn.IFNA(INDEX(Verteilungsschlüssel!$B$5:$V$35,MATCH('Leistungsübersicht - WIP'!AC176,Verteilungsschlüssel!$B$5:$B$35,0),MATCH('Leistungsübersicht - WIP'!AE176,Verteilungsschlüssel!$B$5:$V$5,0)),"")</f>
        <v/>
      </c>
    </row>
    <row r="177" spans="2:33" x14ac:dyDescent="0.3">
      <c r="B177">
        <v>172</v>
      </c>
      <c r="C177" t="str">
        <f>IF(Detaildaten!AD179="","",Detaildaten!AD179)</f>
        <v/>
      </c>
      <c r="D177" t="str">
        <f>IF(Detaildaten!AE179="","",Detaildaten!AE179)</f>
        <v>(Bitte Wählen)</v>
      </c>
      <c r="E177" t="str">
        <f>IF(Detaildaten!AC179="","",Detaildaten!AC179)</f>
        <v>(Bitte Wählen)</v>
      </c>
      <c r="G177" t="str">
        <f>CONCATENATE(Detaildaten!D179," [",Detaildaten!E179,"] ")</f>
        <v xml:space="preserve"> [] </v>
      </c>
      <c r="H177" t="str">
        <f>IF(Detaildaten!F179="","",Detaildaten!F179)</f>
        <v/>
      </c>
      <c r="I177" t="str">
        <f>Detaildaten!Z179</f>
        <v>(Bitte Wählen)</v>
      </c>
      <c r="J177" t="str">
        <f>IF(Detaildaten!AA179="","",Detaildaten!AA179)</f>
        <v/>
      </c>
      <c r="L177" t="str">
        <f t="shared" si="22"/>
        <v/>
      </c>
      <c r="M177" t="str">
        <f t="shared" si="23"/>
        <v/>
      </c>
      <c r="N177" t="str">
        <f t="shared" si="24"/>
        <v/>
      </c>
      <c r="O177" t="str">
        <f t="shared" si="25"/>
        <v/>
      </c>
      <c r="Q177">
        <f>COUNTIFS(Optionen!$T$3:$T$8,Leistungsübersicht!$D$9,Optionen!$U$3:$U$8,'Leistungsübersicht - WIP'!E177)</f>
        <v>0</v>
      </c>
      <c r="S177" t="str">
        <f t="shared" si="26"/>
        <v/>
      </c>
      <c r="T177" t="str">
        <f t="shared" si="27"/>
        <v/>
      </c>
      <c r="U177" t="str">
        <f t="shared" si="28"/>
        <v/>
      </c>
      <c r="V177" t="str">
        <f t="shared" si="29"/>
        <v/>
      </c>
      <c r="X177" t="str">
        <f t="shared" si="30"/>
        <v/>
      </c>
      <c r="Y177" t="str">
        <f t="array" ref="Y177">IFERROR(INDEX($T$6:$T$305,MATCH(1,COUNTIF($Y$5:Y176,$T$6:$T$305)+($T$6:$T476&lt;&gt;"")*1,0)),"")</f>
        <v/>
      </c>
      <c r="Z177" t="str">
        <f t="shared" si="31"/>
        <v/>
      </c>
      <c r="AA177" t="str">
        <f t="shared" si="32"/>
        <v/>
      </c>
      <c r="AC177" t="str">
        <f>IF(Y177="","",VLOOKUP(Y177,Detaildaten!$F$8:$W$308,18,0))</f>
        <v/>
      </c>
      <c r="AD177" t="str">
        <f>IF(Y177="","",Leistungsübersicht!$D$9)</f>
        <v/>
      </c>
      <c r="AE177" t="str">
        <f>IF(Y177="","",IF(AD177=Optionen!$N$6,Optionen!$N$6,IF(AD177=Optionen!$N$5,Leistungsübersicht!$D$10,IF(AD177=Optionen!$N$4,Leistungsübersicht!$D$10))))</f>
        <v/>
      </c>
      <c r="AF177" t="str">
        <f>IF(Y177="","",IF(AD177=Optionen!$N$4,Leistungsübersicht!$D$11))</f>
        <v/>
      </c>
      <c r="AG177" s="19" t="str">
        <f>_xlfn.IFNA(INDEX(Verteilungsschlüssel!$B$5:$V$35,MATCH('Leistungsübersicht - WIP'!AC177,Verteilungsschlüssel!$B$5:$B$35,0),MATCH('Leistungsübersicht - WIP'!AE177,Verteilungsschlüssel!$B$5:$V$5,0)),"")</f>
        <v/>
      </c>
    </row>
    <row r="178" spans="2:33" x14ac:dyDescent="0.3">
      <c r="B178">
        <v>173</v>
      </c>
      <c r="C178" t="str">
        <f>IF(Detaildaten!AD180="","",Detaildaten!AD180)</f>
        <v/>
      </c>
      <c r="D178" t="str">
        <f>IF(Detaildaten!AE180="","",Detaildaten!AE180)</f>
        <v>(Bitte Wählen)</v>
      </c>
      <c r="E178" t="str">
        <f>IF(Detaildaten!AC180="","",Detaildaten!AC180)</f>
        <v>(Bitte Wählen)</v>
      </c>
      <c r="G178" t="str">
        <f>CONCATENATE(Detaildaten!D180," [",Detaildaten!E180,"] ")</f>
        <v xml:space="preserve"> [] </v>
      </c>
      <c r="H178" t="str">
        <f>IF(Detaildaten!F180="","",Detaildaten!F180)</f>
        <v/>
      </c>
      <c r="I178" t="str">
        <f>Detaildaten!Z180</f>
        <v>(Bitte Wählen)</v>
      </c>
      <c r="J178" t="str">
        <f>IF(Detaildaten!AA180="","",Detaildaten!AA180)</f>
        <v/>
      </c>
      <c r="L178" t="str">
        <f t="shared" si="22"/>
        <v/>
      </c>
      <c r="M178" t="str">
        <f t="shared" si="23"/>
        <v/>
      </c>
      <c r="N178" t="str">
        <f t="shared" si="24"/>
        <v/>
      </c>
      <c r="O178" t="str">
        <f t="shared" si="25"/>
        <v/>
      </c>
      <c r="Q178">
        <f>COUNTIFS(Optionen!$T$3:$T$8,Leistungsübersicht!$D$9,Optionen!$U$3:$U$8,'Leistungsübersicht - WIP'!E178)</f>
        <v>0</v>
      </c>
      <c r="S178" t="str">
        <f t="shared" si="26"/>
        <v/>
      </c>
      <c r="T178" t="str">
        <f t="shared" si="27"/>
        <v/>
      </c>
      <c r="U178" t="str">
        <f t="shared" si="28"/>
        <v/>
      </c>
      <c r="V178" t="str">
        <f t="shared" si="29"/>
        <v/>
      </c>
      <c r="X178" t="str">
        <f t="shared" si="30"/>
        <v/>
      </c>
      <c r="Y178" t="str">
        <f t="array" ref="Y178">IFERROR(INDEX($T$6:$T$305,MATCH(1,COUNTIF($Y$5:Y177,$T$6:$T$305)+($T$6:$T477&lt;&gt;"")*1,0)),"")</f>
        <v/>
      </c>
      <c r="Z178" t="str">
        <f t="shared" si="31"/>
        <v/>
      </c>
      <c r="AA178" t="str">
        <f t="shared" si="32"/>
        <v/>
      </c>
      <c r="AC178" t="str">
        <f>IF(Y178="","",VLOOKUP(Y178,Detaildaten!$F$8:$W$308,18,0))</f>
        <v/>
      </c>
      <c r="AD178" t="str">
        <f>IF(Y178="","",Leistungsübersicht!$D$9)</f>
        <v/>
      </c>
      <c r="AE178" t="str">
        <f>IF(Y178="","",IF(AD178=Optionen!$N$6,Optionen!$N$6,IF(AD178=Optionen!$N$5,Leistungsübersicht!$D$10,IF(AD178=Optionen!$N$4,Leistungsübersicht!$D$10))))</f>
        <v/>
      </c>
      <c r="AF178" t="str">
        <f>IF(Y178="","",IF(AD178=Optionen!$N$4,Leistungsübersicht!$D$11))</f>
        <v/>
      </c>
      <c r="AG178" s="19" t="str">
        <f>_xlfn.IFNA(INDEX(Verteilungsschlüssel!$B$5:$V$35,MATCH('Leistungsübersicht - WIP'!AC178,Verteilungsschlüssel!$B$5:$B$35,0),MATCH('Leistungsübersicht - WIP'!AE178,Verteilungsschlüssel!$B$5:$V$5,0)),"")</f>
        <v/>
      </c>
    </row>
    <row r="179" spans="2:33" x14ac:dyDescent="0.3">
      <c r="B179">
        <v>174</v>
      </c>
      <c r="C179" t="str">
        <f>IF(Detaildaten!AD181="","",Detaildaten!AD181)</f>
        <v/>
      </c>
      <c r="D179" t="str">
        <f>IF(Detaildaten!AE181="","",Detaildaten!AE181)</f>
        <v>(Bitte Wählen)</v>
      </c>
      <c r="E179" t="str">
        <f>IF(Detaildaten!AC181="","",Detaildaten!AC181)</f>
        <v>(Bitte Wählen)</v>
      </c>
      <c r="G179" t="str">
        <f>CONCATENATE(Detaildaten!D181," [",Detaildaten!E181,"] ")</f>
        <v xml:space="preserve"> [] </v>
      </c>
      <c r="H179" t="str">
        <f>IF(Detaildaten!F181="","",Detaildaten!F181)</f>
        <v/>
      </c>
      <c r="I179" t="str">
        <f>Detaildaten!Z181</f>
        <v>(Bitte Wählen)</v>
      </c>
      <c r="J179" t="str">
        <f>IF(Detaildaten!AA181="","",Detaildaten!AA181)</f>
        <v/>
      </c>
      <c r="L179" t="str">
        <f t="shared" si="22"/>
        <v/>
      </c>
      <c r="M179" t="str">
        <f t="shared" si="23"/>
        <v/>
      </c>
      <c r="N179" t="str">
        <f t="shared" si="24"/>
        <v/>
      </c>
      <c r="O179" t="str">
        <f t="shared" si="25"/>
        <v/>
      </c>
      <c r="Q179">
        <f>COUNTIFS(Optionen!$T$3:$T$8,Leistungsübersicht!$D$9,Optionen!$U$3:$U$8,'Leistungsübersicht - WIP'!E179)</f>
        <v>0</v>
      </c>
      <c r="S179" t="str">
        <f t="shared" si="26"/>
        <v/>
      </c>
      <c r="T179" t="str">
        <f t="shared" si="27"/>
        <v/>
      </c>
      <c r="U179" t="str">
        <f t="shared" si="28"/>
        <v/>
      </c>
      <c r="V179" t="str">
        <f t="shared" si="29"/>
        <v/>
      </c>
      <c r="X179" t="str">
        <f t="shared" si="30"/>
        <v/>
      </c>
      <c r="Y179" t="str">
        <f t="array" ref="Y179">IFERROR(INDEX($T$6:$T$305,MATCH(1,COUNTIF($Y$5:Y178,$T$6:$T$305)+($T$6:$T478&lt;&gt;"")*1,0)),"")</f>
        <v/>
      </c>
      <c r="Z179" t="str">
        <f t="shared" si="31"/>
        <v/>
      </c>
      <c r="AA179" t="str">
        <f t="shared" si="32"/>
        <v/>
      </c>
      <c r="AC179" t="str">
        <f>IF(Y179="","",VLOOKUP(Y179,Detaildaten!$F$8:$W$308,18,0))</f>
        <v/>
      </c>
      <c r="AD179" t="str">
        <f>IF(Y179="","",Leistungsübersicht!$D$9)</f>
        <v/>
      </c>
      <c r="AE179" t="str">
        <f>IF(Y179="","",IF(AD179=Optionen!$N$6,Optionen!$N$6,IF(AD179=Optionen!$N$5,Leistungsübersicht!$D$10,IF(AD179=Optionen!$N$4,Leistungsübersicht!$D$10))))</f>
        <v/>
      </c>
      <c r="AF179" t="str">
        <f>IF(Y179="","",IF(AD179=Optionen!$N$4,Leistungsübersicht!$D$11))</f>
        <v/>
      </c>
      <c r="AG179" s="19" t="str">
        <f>_xlfn.IFNA(INDEX(Verteilungsschlüssel!$B$5:$V$35,MATCH('Leistungsübersicht - WIP'!AC179,Verteilungsschlüssel!$B$5:$B$35,0),MATCH('Leistungsübersicht - WIP'!AE179,Verteilungsschlüssel!$B$5:$V$5,0)),"")</f>
        <v/>
      </c>
    </row>
    <row r="180" spans="2:33" x14ac:dyDescent="0.3">
      <c r="B180">
        <v>175</v>
      </c>
      <c r="C180" t="str">
        <f>IF(Detaildaten!AD182="","",Detaildaten!AD182)</f>
        <v/>
      </c>
      <c r="D180" t="str">
        <f>IF(Detaildaten!AE182="","",Detaildaten!AE182)</f>
        <v>(Bitte Wählen)</v>
      </c>
      <c r="E180" t="str">
        <f>IF(Detaildaten!AC182="","",Detaildaten!AC182)</f>
        <v>(Bitte Wählen)</v>
      </c>
      <c r="G180" t="str">
        <f>CONCATENATE(Detaildaten!D182," [",Detaildaten!E182,"] ")</f>
        <v xml:space="preserve"> [] </v>
      </c>
      <c r="H180" t="str">
        <f>IF(Detaildaten!F182="","",Detaildaten!F182)</f>
        <v/>
      </c>
      <c r="I180" t="str">
        <f>Detaildaten!Z182</f>
        <v>(Bitte Wählen)</v>
      </c>
      <c r="J180" t="str">
        <f>IF(Detaildaten!AA182="","",Detaildaten!AA182)</f>
        <v/>
      </c>
      <c r="L180" t="str">
        <f t="shared" si="22"/>
        <v/>
      </c>
      <c r="M180" t="str">
        <f t="shared" si="23"/>
        <v/>
      </c>
      <c r="N180" t="str">
        <f t="shared" si="24"/>
        <v/>
      </c>
      <c r="O180" t="str">
        <f t="shared" si="25"/>
        <v/>
      </c>
      <c r="Q180">
        <f>COUNTIFS(Optionen!$T$3:$T$8,Leistungsübersicht!$D$9,Optionen!$U$3:$U$8,'Leistungsübersicht - WIP'!E180)</f>
        <v>0</v>
      </c>
      <c r="S180" t="str">
        <f t="shared" si="26"/>
        <v/>
      </c>
      <c r="T180" t="str">
        <f t="shared" si="27"/>
        <v/>
      </c>
      <c r="U180" t="str">
        <f t="shared" si="28"/>
        <v/>
      </c>
      <c r="V180" t="str">
        <f t="shared" si="29"/>
        <v/>
      </c>
      <c r="X180" t="str">
        <f t="shared" si="30"/>
        <v/>
      </c>
      <c r="Y180" t="str">
        <f t="array" ref="Y180">IFERROR(INDEX($T$6:$T$305,MATCH(1,COUNTIF($Y$5:Y179,$T$6:$T$305)+($T$6:$T479&lt;&gt;"")*1,0)),"")</f>
        <v/>
      </c>
      <c r="Z180" t="str">
        <f t="shared" si="31"/>
        <v/>
      </c>
      <c r="AA180" t="str">
        <f t="shared" si="32"/>
        <v/>
      </c>
      <c r="AC180" t="str">
        <f>IF(Y180="","",VLOOKUP(Y180,Detaildaten!$F$8:$W$308,18,0))</f>
        <v/>
      </c>
      <c r="AD180" t="str">
        <f>IF(Y180="","",Leistungsübersicht!$D$9)</f>
        <v/>
      </c>
      <c r="AE180" t="str">
        <f>IF(Y180="","",IF(AD180=Optionen!$N$6,Optionen!$N$6,IF(AD180=Optionen!$N$5,Leistungsübersicht!$D$10,IF(AD180=Optionen!$N$4,Leistungsübersicht!$D$10))))</f>
        <v/>
      </c>
      <c r="AF180" t="str">
        <f>IF(Y180="","",IF(AD180=Optionen!$N$4,Leistungsübersicht!$D$11))</f>
        <v/>
      </c>
      <c r="AG180" s="19" t="str">
        <f>_xlfn.IFNA(INDEX(Verteilungsschlüssel!$B$5:$V$35,MATCH('Leistungsübersicht - WIP'!AC180,Verteilungsschlüssel!$B$5:$B$35,0),MATCH('Leistungsübersicht - WIP'!AE180,Verteilungsschlüssel!$B$5:$V$5,0)),"")</f>
        <v/>
      </c>
    </row>
    <row r="181" spans="2:33" x14ac:dyDescent="0.3">
      <c r="B181">
        <v>176</v>
      </c>
      <c r="C181" t="str">
        <f>IF(Detaildaten!AD183="","",Detaildaten!AD183)</f>
        <v/>
      </c>
      <c r="D181" t="str">
        <f>IF(Detaildaten!AE183="","",Detaildaten!AE183)</f>
        <v>(Bitte Wählen)</v>
      </c>
      <c r="E181" t="str">
        <f>IF(Detaildaten!AC183="","",Detaildaten!AC183)</f>
        <v>(Bitte Wählen)</v>
      </c>
      <c r="G181" t="str">
        <f>CONCATENATE(Detaildaten!D183," [",Detaildaten!E183,"] ")</f>
        <v xml:space="preserve"> [] </v>
      </c>
      <c r="H181" t="str">
        <f>IF(Detaildaten!F183="","",Detaildaten!F183)</f>
        <v/>
      </c>
      <c r="I181" t="str">
        <f>Detaildaten!Z183</f>
        <v>(Bitte Wählen)</v>
      </c>
      <c r="J181" t="str">
        <f>IF(Detaildaten!AA183="","",Detaildaten!AA183)</f>
        <v/>
      </c>
      <c r="L181" t="str">
        <f t="shared" si="22"/>
        <v/>
      </c>
      <c r="M181" t="str">
        <f t="shared" si="23"/>
        <v/>
      </c>
      <c r="N181" t="str">
        <f t="shared" si="24"/>
        <v/>
      </c>
      <c r="O181" t="str">
        <f t="shared" si="25"/>
        <v/>
      </c>
      <c r="Q181">
        <f>COUNTIFS(Optionen!$T$3:$T$8,Leistungsübersicht!$D$9,Optionen!$U$3:$U$8,'Leistungsübersicht - WIP'!E181)</f>
        <v>0</v>
      </c>
      <c r="S181" t="str">
        <f t="shared" si="26"/>
        <v/>
      </c>
      <c r="T181" t="str">
        <f t="shared" si="27"/>
        <v/>
      </c>
      <c r="U181" t="str">
        <f t="shared" si="28"/>
        <v/>
      </c>
      <c r="V181" t="str">
        <f t="shared" si="29"/>
        <v/>
      </c>
      <c r="X181" t="str">
        <f t="shared" si="30"/>
        <v/>
      </c>
      <c r="Y181" t="str">
        <f t="array" ref="Y181">IFERROR(INDEX($T$6:$T$305,MATCH(1,COUNTIF($Y$5:Y180,$T$6:$T$305)+($T$6:$T480&lt;&gt;"")*1,0)),"")</f>
        <v/>
      </c>
      <c r="Z181" t="str">
        <f t="shared" si="31"/>
        <v/>
      </c>
      <c r="AA181" t="str">
        <f t="shared" si="32"/>
        <v/>
      </c>
      <c r="AC181" t="str">
        <f>IF(Y181="","",VLOOKUP(Y181,Detaildaten!$F$8:$W$308,18,0))</f>
        <v/>
      </c>
      <c r="AD181" t="str">
        <f>IF(Y181="","",Leistungsübersicht!$D$9)</f>
        <v/>
      </c>
      <c r="AE181" t="str">
        <f>IF(Y181="","",IF(AD181=Optionen!$N$6,Optionen!$N$6,IF(AD181=Optionen!$N$5,Leistungsübersicht!$D$10,IF(AD181=Optionen!$N$4,Leistungsübersicht!$D$10))))</f>
        <v/>
      </c>
      <c r="AF181" t="str">
        <f>IF(Y181="","",IF(AD181=Optionen!$N$4,Leistungsübersicht!$D$11))</f>
        <v/>
      </c>
      <c r="AG181" s="19" t="str">
        <f>_xlfn.IFNA(INDEX(Verteilungsschlüssel!$B$5:$V$35,MATCH('Leistungsübersicht - WIP'!AC181,Verteilungsschlüssel!$B$5:$B$35,0),MATCH('Leistungsübersicht - WIP'!AE181,Verteilungsschlüssel!$B$5:$V$5,0)),"")</f>
        <v/>
      </c>
    </row>
    <row r="182" spans="2:33" x14ac:dyDescent="0.3">
      <c r="B182">
        <v>177</v>
      </c>
      <c r="C182" t="str">
        <f>IF(Detaildaten!AD184="","",Detaildaten!AD184)</f>
        <v/>
      </c>
      <c r="D182" t="str">
        <f>IF(Detaildaten!AE184="","",Detaildaten!AE184)</f>
        <v>(Bitte Wählen)</v>
      </c>
      <c r="E182" t="str">
        <f>IF(Detaildaten!AC184="","",Detaildaten!AC184)</f>
        <v>(Bitte Wählen)</v>
      </c>
      <c r="G182" t="str">
        <f>CONCATENATE(Detaildaten!D184," [",Detaildaten!E184,"] ")</f>
        <v xml:space="preserve"> [] </v>
      </c>
      <c r="H182" t="str">
        <f>IF(Detaildaten!F184="","",Detaildaten!F184)</f>
        <v/>
      </c>
      <c r="I182" t="str">
        <f>Detaildaten!Z184</f>
        <v>(Bitte Wählen)</v>
      </c>
      <c r="J182" t="str">
        <f>IF(Detaildaten!AA184="","",Detaildaten!AA184)</f>
        <v/>
      </c>
      <c r="L182" t="str">
        <f t="shared" si="22"/>
        <v/>
      </c>
      <c r="M182" t="str">
        <f t="shared" si="23"/>
        <v/>
      </c>
      <c r="N182" t="str">
        <f t="shared" si="24"/>
        <v/>
      </c>
      <c r="O182" t="str">
        <f t="shared" si="25"/>
        <v/>
      </c>
      <c r="Q182">
        <f>COUNTIFS(Optionen!$T$3:$T$8,Leistungsübersicht!$D$9,Optionen!$U$3:$U$8,'Leistungsübersicht - WIP'!E182)</f>
        <v>0</v>
      </c>
      <c r="S182" t="str">
        <f t="shared" si="26"/>
        <v/>
      </c>
      <c r="T182" t="str">
        <f t="shared" si="27"/>
        <v/>
      </c>
      <c r="U182" t="str">
        <f t="shared" si="28"/>
        <v/>
      </c>
      <c r="V182" t="str">
        <f t="shared" si="29"/>
        <v/>
      </c>
      <c r="X182" t="str">
        <f t="shared" si="30"/>
        <v/>
      </c>
      <c r="Y182" t="str">
        <f t="array" ref="Y182">IFERROR(INDEX($T$6:$T$305,MATCH(1,COUNTIF($Y$5:Y181,$T$6:$T$305)+($T$6:$T481&lt;&gt;"")*1,0)),"")</f>
        <v/>
      </c>
      <c r="Z182" t="str">
        <f t="shared" si="31"/>
        <v/>
      </c>
      <c r="AA182" t="str">
        <f t="shared" si="32"/>
        <v/>
      </c>
      <c r="AC182" t="str">
        <f>IF(Y182="","",VLOOKUP(Y182,Detaildaten!$F$8:$W$308,18,0))</f>
        <v/>
      </c>
      <c r="AD182" t="str">
        <f>IF(Y182="","",Leistungsübersicht!$D$9)</f>
        <v/>
      </c>
      <c r="AE182" t="str">
        <f>IF(Y182="","",IF(AD182=Optionen!$N$6,Optionen!$N$6,IF(AD182=Optionen!$N$5,Leistungsübersicht!$D$10,IF(AD182=Optionen!$N$4,Leistungsübersicht!$D$10))))</f>
        <v/>
      </c>
      <c r="AF182" t="str">
        <f>IF(Y182="","",IF(AD182=Optionen!$N$4,Leistungsübersicht!$D$11))</f>
        <v/>
      </c>
      <c r="AG182" s="19" t="str">
        <f>_xlfn.IFNA(INDEX(Verteilungsschlüssel!$B$5:$V$35,MATCH('Leistungsübersicht - WIP'!AC182,Verteilungsschlüssel!$B$5:$B$35,0),MATCH('Leistungsübersicht - WIP'!AE182,Verteilungsschlüssel!$B$5:$V$5,0)),"")</f>
        <v/>
      </c>
    </row>
    <row r="183" spans="2:33" x14ac:dyDescent="0.3">
      <c r="B183">
        <v>178</v>
      </c>
      <c r="C183" t="str">
        <f>IF(Detaildaten!AD185="","",Detaildaten!AD185)</f>
        <v/>
      </c>
      <c r="D183" t="str">
        <f>IF(Detaildaten!AE185="","",Detaildaten!AE185)</f>
        <v>(Bitte Wählen)</v>
      </c>
      <c r="E183" t="str">
        <f>IF(Detaildaten!AC185="","",Detaildaten!AC185)</f>
        <v>(Bitte Wählen)</v>
      </c>
      <c r="G183" t="str">
        <f>CONCATENATE(Detaildaten!D185," [",Detaildaten!E185,"] ")</f>
        <v xml:space="preserve"> [] </v>
      </c>
      <c r="H183" t="str">
        <f>IF(Detaildaten!F185="","",Detaildaten!F185)</f>
        <v/>
      </c>
      <c r="I183" t="str">
        <f>Detaildaten!Z185</f>
        <v>(Bitte Wählen)</v>
      </c>
      <c r="J183" t="str">
        <f>IF(Detaildaten!AA185="","",Detaildaten!AA185)</f>
        <v/>
      </c>
      <c r="L183" t="str">
        <f t="shared" si="22"/>
        <v/>
      </c>
      <c r="M183" t="str">
        <f t="shared" si="23"/>
        <v/>
      </c>
      <c r="N183" t="str">
        <f t="shared" si="24"/>
        <v/>
      </c>
      <c r="O183" t="str">
        <f t="shared" si="25"/>
        <v/>
      </c>
      <c r="Q183">
        <f>COUNTIFS(Optionen!$T$3:$T$8,Leistungsübersicht!$D$9,Optionen!$U$3:$U$8,'Leistungsübersicht - WIP'!E183)</f>
        <v>0</v>
      </c>
      <c r="S183" t="str">
        <f t="shared" si="26"/>
        <v/>
      </c>
      <c r="T183" t="str">
        <f t="shared" si="27"/>
        <v/>
      </c>
      <c r="U183" t="str">
        <f t="shared" si="28"/>
        <v/>
      </c>
      <c r="V183" t="str">
        <f t="shared" si="29"/>
        <v/>
      </c>
      <c r="X183" t="str">
        <f t="shared" si="30"/>
        <v/>
      </c>
      <c r="Y183" t="str">
        <f t="array" ref="Y183">IFERROR(INDEX($T$6:$T$305,MATCH(1,COUNTIF($Y$5:Y182,$T$6:$T$305)+($T$6:$T482&lt;&gt;"")*1,0)),"")</f>
        <v/>
      </c>
      <c r="Z183" t="str">
        <f t="shared" si="31"/>
        <v/>
      </c>
      <c r="AA183" t="str">
        <f t="shared" si="32"/>
        <v/>
      </c>
      <c r="AC183" t="str">
        <f>IF(Y183="","",VLOOKUP(Y183,Detaildaten!$F$8:$W$308,18,0))</f>
        <v/>
      </c>
      <c r="AD183" t="str">
        <f>IF(Y183="","",Leistungsübersicht!$D$9)</f>
        <v/>
      </c>
      <c r="AE183" t="str">
        <f>IF(Y183="","",IF(AD183=Optionen!$N$6,Optionen!$N$6,IF(AD183=Optionen!$N$5,Leistungsübersicht!$D$10,IF(AD183=Optionen!$N$4,Leistungsübersicht!$D$10))))</f>
        <v/>
      </c>
      <c r="AF183" t="str">
        <f>IF(Y183="","",IF(AD183=Optionen!$N$4,Leistungsübersicht!$D$11))</f>
        <v/>
      </c>
      <c r="AG183" s="19" t="str">
        <f>_xlfn.IFNA(INDEX(Verteilungsschlüssel!$B$5:$V$35,MATCH('Leistungsübersicht - WIP'!AC183,Verteilungsschlüssel!$B$5:$B$35,0),MATCH('Leistungsübersicht - WIP'!AE183,Verteilungsschlüssel!$B$5:$V$5,0)),"")</f>
        <v/>
      </c>
    </row>
    <row r="184" spans="2:33" x14ac:dyDescent="0.3">
      <c r="B184">
        <v>179</v>
      </c>
      <c r="C184" t="str">
        <f>IF(Detaildaten!AD186="","",Detaildaten!AD186)</f>
        <v/>
      </c>
      <c r="D184" t="str">
        <f>IF(Detaildaten!AE186="","",Detaildaten!AE186)</f>
        <v>(Bitte Wählen)</v>
      </c>
      <c r="E184" t="str">
        <f>IF(Detaildaten!AC186="","",Detaildaten!AC186)</f>
        <v>(Bitte Wählen)</v>
      </c>
      <c r="G184" t="str">
        <f>CONCATENATE(Detaildaten!D186," [",Detaildaten!E186,"] ")</f>
        <v xml:space="preserve"> [] </v>
      </c>
      <c r="H184" t="str">
        <f>IF(Detaildaten!F186="","",Detaildaten!F186)</f>
        <v/>
      </c>
      <c r="I184" t="str">
        <f>Detaildaten!Z186</f>
        <v>(Bitte Wählen)</v>
      </c>
      <c r="J184" t="str">
        <f>IF(Detaildaten!AA186="","",Detaildaten!AA186)</f>
        <v/>
      </c>
      <c r="L184" t="str">
        <f t="shared" si="22"/>
        <v/>
      </c>
      <c r="M184" t="str">
        <f t="shared" si="23"/>
        <v/>
      </c>
      <c r="N184" t="str">
        <f t="shared" si="24"/>
        <v/>
      </c>
      <c r="O184" t="str">
        <f t="shared" si="25"/>
        <v/>
      </c>
      <c r="Q184">
        <f>COUNTIFS(Optionen!$T$3:$T$8,Leistungsübersicht!$D$9,Optionen!$U$3:$U$8,'Leistungsübersicht - WIP'!E184)</f>
        <v>0</v>
      </c>
      <c r="S184" t="str">
        <f t="shared" si="26"/>
        <v/>
      </c>
      <c r="T184" t="str">
        <f t="shared" si="27"/>
        <v/>
      </c>
      <c r="U184" t="str">
        <f t="shared" si="28"/>
        <v/>
      </c>
      <c r="V184" t="str">
        <f t="shared" si="29"/>
        <v/>
      </c>
      <c r="X184" t="str">
        <f t="shared" si="30"/>
        <v/>
      </c>
      <c r="Y184" t="str">
        <f t="array" ref="Y184">IFERROR(INDEX($T$6:$T$305,MATCH(1,COUNTIF($Y$5:Y183,$T$6:$T$305)+($T$6:$T483&lt;&gt;"")*1,0)),"")</f>
        <v/>
      </c>
      <c r="Z184" t="str">
        <f t="shared" si="31"/>
        <v/>
      </c>
      <c r="AA184" t="str">
        <f t="shared" si="32"/>
        <v/>
      </c>
      <c r="AC184" t="str">
        <f>IF(Y184="","",VLOOKUP(Y184,Detaildaten!$F$8:$W$308,18,0))</f>
        <v/>
      </c>
      <c r="AD184" t="str">
        <f>IF(Y184="","",Leistungsübersicht!$D$9)</f>
        <v/>
      </c>
      <c r="AE184" t="str">
        <f>IF(Y184="","",IF(AD184=Optionen!$N$6,Optionen!$N$6,IF(AD184=Optionen!$N$5,Leistungsübersicht!$D$10,IF(AD184=Optionen!$N$4,Leistungsübersicht!$D$10))))</f>
        <v/>
      </c>
      <c r="AF184" t="str">
        <f>IF(Y184="","",IF(AD184=Optionen!$N$4,Leistungsübersicht!$D$11))</f>
        <v/>
      </c>
      <c r="AG184" s="19" t="str">
        <f>_xlfn.IFNA(INDEX(Verteilungsschlüssel!$B$5:$V$35,MATCH('Leistungsübersicht - WIP'!AC184,Verteilungsschlüssel!$B$5:$B$35,0),MATCH('Leistungsübersicht - WIP'!AE184,Verteilungsschlüssel!$B$5:$V$5,0)),"")</f>
        <v/>
      </c>
    </row>
    <row r="185" spans="2:33" x14ac:dyDescent="0.3">
      <c r="B185">
        <v>180</v>
      </c>
      <c r="C185" t="str">
        <f>IF(Detaildaten!AD187="","",Detaildaten!AD187)</f>
        <v/>
      </c>
      <c r="D185" t="str">
        <f>IF(Detaildaten!AE187="","",Detaildaten!AE187)</f>
        <v>(Bitte Wählen)</v>
      </c>
      <c r="E185" t="str">
        <f>IF(Detaildaten!AC187="","",Detaildaten!AC187)</f>
        <v>(Bitte Wählen)</v>
      </c>
      <c r="G185" t="str">
        <f>CONCATENATE(Detaildaten!D187," [",Detaildaten!E187,"] ")</f>
        <v xml:space="preserve"> [] </v>
      </c>
      <c r="H185" t="str">
        <f>IF(Detaildaten!F187="","",Detaildaten!F187)</f>
        <v/>
      </c>
      <c r="I185" t="str">
        <f>Detaildaten!Z187</f>
        <v>(Bitte Wählen)</v>
      </c>
      <c r="J185" t="str">
        <f>IF(Detaildaten!AA187="","",Detaildaten!AA187)</f>
        <v/>
      </c>
      <c r="L185" t="str">
        <f t="shared" si="22"/>
        <v/>
      </c>
      <c r="M185" t="str">
        <f t="shared" si="23"/>
        <v/>
      </c>
      <c r="N185" t="str">
        <f t="shared" si="24"/>
        <v/>
      </c>
      <c r="O185" t="str">
        <f t="shared" si="25"/>
        <v/>
      </c>
      <c r="Q185">
        <f>COUNTIFS(Optionen!$T$3:$T$8,Leistungsübersicht!$D$9,Optionen!$U$3:$U$8,'Leistungsübersicht - WIP'!E185)</f>
        <v>0</v>
      </c>
      <c r="S185" t="str">
        <f t="shared" si="26"/>
        <v/>
      </c>
      <c r="T185" t="str">
        <f t="shared" si="27"/>
        <v/>
      </c>
      <c r="U185" t="str">
        <f t="shared" si="28"/>
        <v/>
      </c>
      <c r="V185" t="str">
        <f t="shared" si="29"/>
        <v/>
      </c>
      <c r="X185" t="str">
        <f t="shared" si="30"/>
        <v/>
      </c>
      <c r="Y185" t="str">
        <f t="array" ref="Y185">IFERROR(INDEX($T$6:$T$305,MATCH(1,COUNTIF($Y$5:Y184,$T$6:$T$305)+($T$6:$T484&lt;&gt;"")*1,0)),"")</f>
        <v/>
      </c>
      <c r="Z185" t="str">
        <f t="shared" si="31"/>
        <v/>
      </c>
      <c r="AA185" t="str">
        <f t="shared" si="32"/>
        <v/>
      </c>
      <c r="AC185" t="str">
        <f>IF(Y185="","",VLOOKUP(Y185,Detaildaten!$F$8:$W$308,18,0))</f>
        <v/>
      </c>
      <c r="AD185" t="str">
        <f>IF(Y185="","",Leistungsübersicht!$D$9)</f>
        <v/>
      </c>
      <c r="AE185" t="str">
        <f>IF(Y185="","",IF(AD185=Optionen!$N$6,Optionen!$N$6,IF(AD185=Optionen!$N$5,Leistungsübersicht!$D$10,IF(AD185=Optionen!$N$4,Leistungsübersicht!$D$10))))</f>
        <v/>
      </c>
      <c r="AF185" t="str">
        <f>IF(Y185="","",IF(AD185=Optionen!$N$4,Leistungsübersicht!$D$11))</f>
        <v/>
      </c>
      <c r="AG185" s="19" t="str">
        <f>_xlfn.IFNA(INDEX(Verteilungsschlüssel!$B$5:$V$35,MATCH('Leistungsübersicht - WIP'!AC185,Verteilungsschlüssel!$B$5:$B$35,0),MATCH('Leistungsübersicht - WIP'!AE185,Verteilungsschlüssel!$B$5:$V$5,0)),"")</f>
        <v/>
      </c>
    </row>
    <row r="186" spans="2:33" x14ac:dyDescent="0.3">
      <c r="B186">
        <v>181</v>
      </c>
      <c r="C186" t="str">
        <f>IF(Detaildaten!AD188="","",Detaildaten!AD188)</f>
        <v/>
      </c>
      <c r="D186" t="str">
        <f>IF(Detaildaten!AE188="","",Detaildaten!AE188)</f>
        <v>(Bitte Wählen)</v>
      </c>
      <c r="E186" t="str">
        <f>IF(Detaildaten!AC188="","",Detaildaten!AC188)</f>
        <v>(Bitte Wählen)</v>
      </c>
      <c r="G186" t="str">
        <f>CONCATENATE(Detaildaten!D188," [",Detaildaten!E188,"] ")</f>
        <v xml:space="preserve"> [] </v>
      </c>
      <c r="H186" t="str">
        <f>IF(Detaildaten!F188="","",Detaildaten!F188)</f>
        <v/>
      </c>
      <c r="I186" t="str">
        <f>Detaildaten!Z188</f>
        <v>(Bitte Wählen)</v>
      </c>
      <c r="J186" t="str">
        <f>IF(Detaildaten!AA188="","",Detaildaten!AA188)</f>
        <v/>
      </c>
      <c r="L186" t="str">
        <f t="shared" si="22"/>
        <v/>
      </c>
      <c r="M186" t="str">
        <f t="shared" si="23"/>
        <v/>
      </c>
      <c r="N186" t="str">
        <f t="shared" si="24"/>
        <v/>
      </c>
      <c r="O186" t="str">
        <f t="shared" si="25"/>
        <v/>
      </c>
      <c r="Q186">
        <f>COUNTIFS(Optionen!$T$3:$T$8,Leistungsübersicht!$D$9,Optionen!$U$3:$U$8,'Leistungsübersicht - WIP'!E186)</f>
        <v>0</v>
      </c>
      <c r="S186" t="str">
        <f t="shared" si="26"/>
        <v/>
      </c>
      <c r="T186" t="str">
        <f t="shared" si="27"/>
        <v/>
      </c>
      <c r="U186" t="str">
        <f t="shared" si="28"/>
        <v/>
      </c>
      <c r="V186" t="str">
        <f t="shared" si="29"/>
        <v/>
      </c>
      <c r="X186" t="str">
        <f t="shared" si="30"/>
        <v/>
      </c>
      <c r="Y186" t="str">
        <f t="array" ref="Y186">IFERROR(INDEX($T$6:$T$305,MATCH(1,COUNTIF($Y$5:Y185,$T$6:$T$305)+($T$6:$T485&lt;&gt;"")*1,0)),"")</f>
        <v/>
      </c>
      <c r="Z186" t="str">
        <f t="shared" si="31"/>
        <v/>
      </c>
      <c r="AA186" t="str">
        <f t="shared" si="32"/>
        <v/>
      </c>
      <c r="AC186" t="str">
        <f>IF(Y186="","",VLOOKUP(Y186,Detaildaten!$F$8:$W$308,18,0))</f>
        <v/>
      </c>
      <c r="AD186" t="str">
        <f>IF(Y186="","",Leistungsübersicht!$D$9)</f>
        <v/>
      </c>
      <c r="AE186" t="str">
        <f>IF(Y186="","",IF(AD186=Optionen!$N$6,Optionen!$N$6,IF(AD186=Optionen!$N$5,Leistungsübersicht!$D$10,IF(AD186=Optionen!$N$4,Leistungsübersicht!$D$10))))</f>
        <v/>
      </c>
      <c r="AF186" t="str">
        <f>IF(Y186="","",IF(AD186=Optionen!$N$4,Leistungsübersicht!$D$11))</f>
        <v/>
      </c>
      <c r="AG186" s="19" t="str">
        <f>_xlfn.IFNA(INDEX(Verteilungsschlüssel!$B$5:$V$35,MATCH('Leistungsübersicht - WIP'!AC186,Verteilungsschlüssel!$B$5:$B$35,0),MATCH('Leistungsübersicht - WIP'!AE186,Verteilungsschlüssel!$B$5:$V$5,0)),"")</f>
        <v/>
      </c>
    </row>
    <row r="187" spans="2:33" x14ac:dyDescent="0.3">
      <c r="B187">
        <v>182</v>
      </c>
      <c r="C187" t="str">
        <f>IF(Detaildaten!AD189="","",Detaildaten!AD189)</f>
        <v/>
      </c>
      <c r="D187" t="str">
        <f>IF(Detaildaten!AE189="","",Detaildaten!AE189)</f>
        <v>(Bitte Wählen)</v>
      </c>
      <c r="E187" t="str">
        <f>IF(Detaildaten!AC189="","",Detaildaten!AC189)</f>
        <v>(Bitte Wählen)</v>
      </c>
      <c r="G187" t="str">
        <f>CONCATENATE(Detaildaten!D189," [",Detaildaten!E189,"] ")</f>
        <v xml:space="preserve"> [] </v>
      </c>
      <c r="H187" t="str">
        <f>IF(Detaildaten!F189="","",Detaildaten!F189)</f>
        <v/>
      </c>
      <c r="I187" t="str">
        <f>Detaildaten!Z189</f>
        <v>(Bitte Wählen)</v>
      </c>
      <c r="J187" t="str">
        <f>IF(Detaildaten!AA189="","",Detaildaten!AA189)</f>
        <v/>
      </c>
      <c r="L187" t="str">
        <f t="shared" si="22"/>
        <v/>
      </c>
      <c r="M187" t="str">
        <f t="shared" si="23"/>
        <v/>
      </c>
      <c r="N187" t="str">
        <f t="shared" si="24"/>
        <v/>
      </c>
      <c r="O187" t="str">
        <f t="shared" si="25"/>
        <v/>
      </c>
      <c r="Q187">
        <f>COUNTIFS(Optionen!$T$3:$T$8,Leistungsübersicht!$D$9,Optionen!$U$3:$U$8,'Leistungsübersicht - WIP'!E187)</f>
        <v>0</v>
      </c>
      <c r="S187" t="str">
        <f t="shared" si="26"/>
        <v/>
      </c>
      <c r="T187" t="str">
        <f t="shared" si="27"/>
        <v/>
      </c>
      <c r="U187" t="str">
        <f t="shared" si="28"/>
        <v/>
      </c>
      <c r="V187" t="str">
        <f t="shared" si="29"/>
        <v/>
      </c>
      <c r="X187" t="str">
        <f t="shared" si="30"/>
        <v/>
      </c>
      <c r="Y187" t="str">
        <f t="array" ref="Y187">IFERROR(INDEX($T$6:$T$305,MATCH(1,COUNTIF($Y$5:Y186,$T$6:$T$305)+($T$6:$T486&lt;&gt;"")*1,0)),"")</f>
        <v/>
      </c>
      <c r="Z187" t="str">
        <f t="shared" si="31"/>
        <v/>
      </c>
      <c r="AA187" t="str">
        <f t="shared" si="32"/>
        <v/>
      </c>
      <c r="AC187" t="str">
        <f>IF(Y187="","",VLOOKUP(Y187,Detaildaten!$F$8:$W$308,18,0))</f>
        <v/>
      </c>
      <c r="AD187" t="str">
        <f>IF(Y187="","",Leistungsübersicht!$D$9)</f>
        <v/>
      </c>
      <c r="AE187" t="str">
        <f>IF(Y187="","",IF(AD187=Optionen!$N$6,Optionen!$N$6,IF(AD187=Optionen!$N$5,Leistungsübersicht!$D$10,IF(AD187=Optionen!$N$4,Leistungsübersicht!$D$10))))</f>
        <v/>
      </c>
      <c r="AF187" t="str">
        <f>IF(Y187="","",IF(AD187=Optionen!$N$4,Leistungsübersicht!$D$11))</f>
        <v/>
      </c>
      <c r="AG187" s="19" t="str">
        <f>_xlfn.IFNA(INDEX(Verteilungsschlüssel!$B$5:$V$35,MATCH('Leistungsübersicht - WIP'!AC187,Verteilungsschlüssel!$B$5:$B$35,0),MATCH('Leistungsübersicht - WIP'!AE187,Verteilungsschlüssel!$B$5:$V$5,0)),"")</f>
        <v/>
      </c>
    </row>
    <row r="188" spans="2:33" x14ac:dyDescent="0.3">
      <c r="B188">
        <v>183</v>
      </c>
      <c r="C188" t="str">
        <f>IF(Detaildaten!AD190="","",Detaildaten!AD190)</f>
        <v/>
      </c>
      <c r="D188" t="str">
        <f>IF(Detaildaten!AE190="","",Detaildaten!AE190)</f>
        <v>(Bitte Wählen)</v>
      </c>
      <c r="E188" t="str">
        <f>IF(Detaildaten!AC190="","",Detaildaten!AC190)</f>
        <v>(Bitte Wählen)</v>
      </c>
      <c r="G188" t="str">
        <f>CONCATENATE(Detaildaten!D190," [",Detaildaten!E190,"] ")</f>
        <v xml:space="preserve"> [] </v>
      </c>
      <c r="H188" t="str">
        <f>IF(Detaildaten!F190="","",Detaildaten!F190)</f>
        <v/>
      </c>
      <c r="I188" t="str">
        <f>Detaildaten!Z190</f>
        <v>(Bitte Wählen)</v>
      </c>
      <c r="J188" t="str">
        <f>IF(Detaildaten!AA190="","",Detaildaten!AA190)</f>
        <v/>
      </c>
      <c r="L188" t="str">
        <f t="shared" si="22"/>
        <v/>
      </c>
      <c r="M188" t="str">
        <f t="shared" si="23"/>
        <v/>
      </c>
      <c r="N188" t="str">
        <f t="shared" si="24"/>
        <v/>
      </c>
      <c r="O188" t="str">
        <f t="shared" si="25"/>
        <v/>
      </c>
      <c r="Q188">
        <f>COUNTIFS(Optionen!$T$3:$T$8,Leistungsübersicht!$D$9,Optionen!$U$3:$U$8,'Leistungsübersicht - WIP'!E188)</f>
        <v>0</v>
      </c>
      <c r="S188" t="str">
        <f t="shared" si="26"/>
        <v/>
      </c>
      <c r="T188" t="str">
        <f t="shared" si="27"/>
        <v/>
      </c>
      <c r="U188" t="str">
        <f t="shared" si="28"/>
        <v/>
      </c>
      <c r="V188" t="str">
        <f t="shared" si="29"/>
        <v/>
      </c>
      <c r="X188" t="str">
        <f t="shared" si="30"/>
        <v/>
      </c>
      <c r="Y188" t="str">
        <f t="array" ref="Y188">IFERROR(INDEX($T$6:$T$305,MATCH(1,COUNTIF($Y$5:Y187,$T$6:$T$305)+($T$6:$T487&lt;&gt;"")*1,0)),"")</f>
        <v/>
      </c>
      <c r="Z188" t="str">
        <f t="shared" si="31"/>
        <v/>
      </c>
      <c r="AA188" t="str">
        <f t="shared" si="32"/>
        <v/>
      </c>
      <c r="AC188" t="str">
        <f>IF(Y188="","",VLOOKUP(Y188,Detaildaten!$F$8:$W$308,18,0))</f>
        <v/>
      </c>
      <c r="AD188" t="str">
        <f>IF(Y188="","",Leistungsübersicht!$D$9)</f>
        <v/>
      </c>
      <c r="AE188" t="str">
        <f>IF(Y188="","",IF(AD188=Optionen!$N$6,Optionen!$N$6,IF(AD188=Optionen!$N$5,Leistungsübersicht!$D$10,IF(AD188=Optionen!$N$4,Leistungsübersicht!$D$10))))</f>
        <v/>
      </c>
      <c r="AF188" t="str">
        <f>IF(Y188="","",IF(AD188=Optionen!$N$4,Leistungsübersicht!$D$11))</f>
        <v/>
      </c>
      <c r="AG188" s="19" t="str">
        <f>_xlfn.IFNA(INDEX(Verteilungsschlüssel!$B$5:$V$35,MATCH('Leistungsübersicht - WIP'!AC188,Verteilungsschlüssel!$B$5:$B$35,0),MATCH('Leistungsübersicht - WIP'!AE188,Verteilungsschlüssel!$B$5:$V$5,0)),"")</f>
        <v/>
      </c>
    </row>
    <row r="189" spans="2:33" x14ac:dyDescent="0.3">
      <c r="B189">
        <v>184</v>
      </c>
      <c r="C189" t="str">
        <f>IF(Detaildaten!AD191="","",Detaildaten!AD191)</f>
        <v/>
      </c>
      <c r="D189" t="str">
        <f>IF(Detaildaten!AE191="","",Detaildaten!AE191)</f>
        <v>(Bitte Wählen)</v>
      </c>
      <c r="E189" t="str">
        <f>IF(Detaildaten!AC191="","",Detaildaten!AC191)</f>
        <v>(Bitte Wählen)</v>
      </c>
      <c r="G189" t="str">
        <f>CONCATENATE(Detaildaten!D191," [",Detaildaten!E191,"] ")</f>
        <v xml:space="preserve"> [] </v>
      </c>
      <c r="H189" t="str">
        <f>IF(Detaildaten!F191="","",Detaildaten!F191)</f>
        <v/>
      </c>
      <c r="I189" t="str">
        <f>Detaildaten!Z191</f>
        <v>(Bitte Wählen)</v>
      </c>
      <c r="J189" t="str">
        <f>IF(Detaildaten!AA191="","",Detaildaten!AA191)</f>
        <v/>
      </c>
      <c r="L189" t="str">
        <f t="shared" si="22"/>
        <v/>
      </c>
      <c r="M189" t="str">
        <f t="shared" si="23"/>
        <v/>
      </c>
      <c r="N189" t="str">
        <f t="shared" si="24"/>
        <v/>
      </c>
      <c r="O189" t="str">
        <f t="shared" si="25"/>
        <v/>
      </c>
      <c r="Q189">
        <f>COUNTIFS(Optionen!$T$3:$T$8,Leistungsübersicht!$D$9,Optionen!$U$3:$U$8,'Leistungsübersicht - WIP'!E189)</f>
        <v>0</v>
      </c>
      <c r="S189" t="str">
        <f t="shared" si="26"/>
        <v/>
      </c>
      <c r="T189" t="str">
        <f t="shared" si="27"/>
        <v/>
      </c>
      <c r="U189" t="str">
        <f t="shared" si="28"/>
        <v/>
      </c>
      <c r="V189" t="str">
        <f t="shared" si="29"/>
        <v/>
      </c>
      <c r="X189" t="str">
        <f t="shared" si="30"/>
        <v/>
      </c>
      <c r="Y189" t="str">
        <f t="array" ref="Y189">IFERROR(INDEX($T$6:$T$305,MATCH(1,COUNTIF($Y$5:Y188,$T$6:$T$305)+($T$6:$T488&lt;&gt;"")*1,0)),"")</f>
        <v/>
      </c>
      <c r="Z189" t="str">
        <f t="shared" si="31"/>
        <v/>
      </c>
      <c r="AA189" t="str">
        <f t="shared" si="32"/>
        <v/>
      </c>
      <c r="AC189" t="str">
        <f>IF(Y189="","",VLOOKUP(Y189,Detaildaten!$F$8:$W$308,18,0))</f>
        <v/>
      </c>
      <c r="AD189" t="str">
        <f>IF(Y189="","",Leistungsübersicht!$D$9)</f>
        <v/>
      </c>
      <c r="AE189" t="str">
        <f>IF(Y189="","",IF(AD189=Optionen!$N$6,Optionen!$N$6,IF(AD189=Optionen!$N$5,Leistungsübersicht!$D$10,IF(AD189=Optionen!$N$4,Leistungsübersicht!$D$10))))</f>
        <v/>
      </c>
      <c r="AF189" t="str">
        <f>IF(Y189="","",IF(AD189=Optionen!$N$4,Leistungsübersicht!$D$11))</f>
        <v/>
      </c>
      <c r="AG189" s="19" t="str">
        <f>_xlfn.IFNA(INDEX(Verteilungsschlüssel!$B$5:$V$35,MATCH('Leistungsübersicht - WIP'!AC189,Verteilungsschlüssel!$B$5:$B$35,0),MATCH('Leistungsübersicht - WIP'!AE189,Verteilungsschlüssel!$B$5:$V$5,0)),"")</f>
        <v/>
      </c>
    </row>
    <row r="190" spans="2:33" x14ac:dyDescent="0.3">
      <c r="B190">
        <v>185</v>
      </c>
      <c r="C190" t="str">
        <f>IF(Detaildaten!AD192="","",Detaildaten!AD192)</f>
        <v/>
      </c>
      <c r="D190" t="str">
        <f>IF(Detaildaten!AE192="","",Detaildaten!AE192)</f>
        <v>(Bitte Wählen)</v>
      </c>
      <c r="E190" t="str">
        <f>IF(Detaildaten!AC192="","",Detaildaten!AC192)</f>
        <v>(Bitte Wählen)</v>
      </c>
      <c r="G190" t="str">
        <f>CONCATENATE(Detaildaten!D192," [",Detaildaten!E192,"] ")</f>
        <v xml:space="preserve"> [] </v>
      </c>
      <c r="H190" t="str">
        <f>IF(Detaildaten!F192="","",Detaildaten!F192)</f>
        <v/>
      </c>
      <c r="I190" t="str">
        <f>Detaildaten!Z192</f>
        <v>(Bitte Wählen)</v>
      </c>
      <c r="J190" t="str">
        <f>IF(Detaildaten!AA192="","",Detaildaten!AA192)</f>
        <v/>
      </c>
      <c r="L190" t="str">
        <f t="shared" si="22"/>
        <v/>
      </c>
      <c r="M190" t="str">
        <f t="shared" si="23"/>
        <v/>
      </c>
      <c r="N190" t="str">
        <f t="shared" si="24"/>
        <v/>
      </c>
      <c r="O190" t="str">
        <f t="shared" si="25"/>
        <v/>
      </c>
      <c r="Q190">
        <f>COUNTIFS(Optionen!$T$3:$T$8,Leistungsübersicht!$D$9,Optionen!$U$3:$U$8,'Leistungsübersicht - WIP'!E190)</f>
        <v>0</v>
      </c>
      <c r="S190" t="str">
        <f t="shared" si="26"/>
        <v/>
      </c>
      <c r="T190" t="str">
        <f t="shared" si="27"/>
        <v/>
      </c>
      <c r="U190" t="str">
        <f t="shared" si="28"/>
        <v/>
      </c>
      <c r="V190" t="str">
        <f t="shared" si="29"/>
        <v/>
      </c>
      <c r="X190" t="str">
        <f t="shared" si="30"/>
        <v/>
      </c>
      <c r="Y190" t="str">
        <f t="array" ref="Y190">IFERROR(INDEX($T$6:$T$305,MATCH(1,COUNTIF($Y$5:Y189,$T$6:$T$305)+($T$6:$T489&lt;&gt;"")*1,0)),"")</f>
        <v/>
      </c>
      <c r="Z190" t="str">
        <f t="shared" si="31"/>
        <v/>
      </c>
      <c r="AA190" t="str">
        <f t="shared" si="32"/>
        <v/>
      </c>
      <c r="AC190" t="str">
        <f>IF(Y190="","",VLOOKUP(Y190,Detaildaten!$F$8:$W$308,18,0))</f>
        <v/>
      </c>
      <c r="AD190" t="str">
        <f>IF(Y190="","",Leistungsübersicht!$D$9)</f>
        <v/>
      </c>
      <c r="AE190" t="str">
        <f>IF(Y190="","",IF(AD190=Optionen!$N$6,Optionen!$N$6,IF(AD190=Optionen!$N$5,Leistungsübersicht!$D$10,IF(AD190=Optionen!$N$4,Leistungsübersicht!$D$10))))</f>
        <v/>
      </c>
      <c r="AF190" t="str">
        <f>IF(Y190="","",IF(AD190=Optionen!$N$4,Leistungsübersicht!$D$11))</f>
        <v/>
      </c>
      <c r="AG190" s="19" t="str">
        <f>_xlfn.IFNA(INDEX(Verteilungsschlüssel!$B$5:$V$35,MATCH('Leistungsübersicht - WIP'!AC190,Verteilungsschlüssel!$B$5:$B$35,0),MATCH('Leistungsübersicht - WIP'!AE190,Verteilungsschlüssel!$B$5:$V$5,0)),"")</f>
        <v/>
      </c>
    </row>
    <row r="191" spans="2:33" x14ac:dyDescent="0.3">
      <c r="B191">
        <v>186</v>
      </c>
      <c r="C191" t="str">
        <f>IF(Detaildaten!AD193="","",Detaildaten!AD193)</f>
        <v/>
      </c>
      <c r="D191" t="str">
        <f>IF(Detaildaten!AE193="","",Detaildaten!AE193)</f>
        <v>(Bitte Wählen)</v>
      </c>
      <c r="E191" t="str">
        <f>IF(Detaildaten!AC193="","",Detaildaten!AC193)</f>
        <v>(Bitte Wählen)</v>
      </c>
      <c r="G191" t="str">
        <f>CONCATENATE(Detaildaten!D193," [",Detaildaten!E193,"] ")</f>
        <v xml:space="preserve"> [] </v>
      </c>
      <c r="H191" t="str">
        <f>IF(Detaildaten!F193="","",Detaildaten!F193)</f>
        <v/>
      </c>
      <c r="I191" t="str">
        <f>Detaildaten!Z193</f>
        <v>(Bitte Wählen)</v>
      </c>
      <c r="J191" t="str">
        <f>IF(Detaildaten!AA193="","",Detaildaten!AA193)</f>
        <v/>
      </c>
      <c r="L191" t="str">
        <f t="shared" si="22"/>
        <v/>
      </c>
      <c r="M191" t="str">
        <f t="shared" si="23"/>
        <v/>
      </c>
      <c r="N191" t="str">
        <f t="shared" si="24"/>
        <v/>
      </c>
      <c r="O191" t="str">
        <f t="shared" si="25"/>
        <v/>
      </c>
      <c r="Q191">
        <f>COUNTIFS(Optionen!$T$3:$T$8,Leistungsübersicht!$D$9,Optionen!$U$3:$U$8,'Leistungsübersicht - WIP'!E191)</f>
        <v>0</v>
      </c>
      <c r="S191" t="str">
        <f t="shared" si="26"/>
        <v/>
      </c>
      <c r="T191" t="str">
        <f t="shared" si="27"/>
        <v/>
      </c>
      <c r="U191" t="str">
        <f t="shared" si="28"/>
        <v/>
      </c>
      <c r="V191" t="str">
        <f t="shared" si="29"/>
        <v/>
      </c>
      <c r="X191" t="str">
        <f t="shared" si="30"/>
        <v/>
      </c>
      <c r="Y191" t="str">
        <f t="array" ref="Y191">IFERROR(INDEX($T$6:$T$305,MATCH(1,COUNTIF($Y$5:Y190,$T$6:$T$305)+($T$6:$T490&lt;&gt;"")*1,0)),"")</f>
        <v/>
      </c>
      <c r="Z191" t="str">
        <f t="shared" si="31"/>
        <v/>
      </c>
      <c r="AA191" t="str">
        <f t="shared" si="32"/>
        <v/>
      </c>
      <c r="AC191" t="str">
        <f>IF(Y191="","",VLOOKUP(Y191,Detaildaten!$F$8:$W$308,18,0))</f>
        <v/>
      </c>
      <c r="AD191" t="str">
        <f>IF(Y191="","",Leistungsübersicht!$D$9)</f>
        <v/>
      </c>
      <c r="AE191" t="str">
        <f>IF(Y191="","",IF(AD191=Optionen!$N$6,Optionen!$N$6,IF(AD191=Optionen!$N$5,Leistungsübersicht!$D$10,IF(AD191=Optionen!$N$4,Leistungsübersicht!$D$10))))</f>
        <v/>
      </c>
      <c r="AF191" t="str">
        <f>IF(Y191="","",IF(AD191=Optionen!$N$4,Leistungsübersicht!$D$11))</f>
        <v/>
      </c>
      <c r="AG191" s="19" t="str">
        <f>_xlfn.IFNA(INDEX(Verteilungsschlüssel!$B$5:$V$35,MATCH('Leistungsübersicht - WIP'!AC191,Verteilungsschlüssel!$B$5:$B$35,0),MATCH('Leistungsübersicht - WIP'!AE191,Verteilungsschlüssel!$B$5:$V$5,0)),"")</f>
        <v/>
      </c>
    </row>
    <row r="192" spans="2:33" x14ac:dyDescent="0.3">
      <c r="B192">
        <v>187</v>
      </c>
      <c r="C192" t="str">
        <f>IF(Detaildaten!AD194="","",Detaildaten!AD194)</f>
        <v/>
      </c>
      <c r="D192" t="str">
        <f>IF(Detaildaten!AE194="","",Detaildaten!AE194)</f>
        <v>(Bitte Wählen)</v>
      </c>
      <c r="E192" t="str">
        <f>IF(Detaildaten!AC194="","",Detaildaten!AC194)</f>
        <v>(Bitte Wählen)</v>
      </c>
      <c r="G192" t="str">
        <f>CONCATENATE(Detaildaten!D194," [",Detaildaten!E194,"] ")</f>
        <v xml:space="preserve"> [] </v>
      </c>
      <c r="H192" t="str">
        <f>IF(Detaildaten!F194="","",Detaildaten!F194)</f>
        <v/>
      </c>
      <c r="I192" t="str">
        <f>Detaildaten!Z194</f>
        <v>(Bitte Wählen)</v>
      </c>
      <c r="J192" t="str">
        <f>IF(Detaildaten!AA194="","",Detaildaten!AA194)</f>
        <v/>
      </c>
      <c r="L192" t="str">
        <f t="shared" si="22"/>
        <v/>
      </c>
      <c r="M192" t="str">
        <f t="shared" si="23"/>
        <v/>
      </c>
      <c r="N192" t="str">
        <f t="shared" si="24"/>
        <v/>
      </c>
      <c r="O192" t="str">
        <f t="shared" si="25"/>
        <v/>
      </c>
      <c r="Q192">
        <f>COUNTIFS(Optionen!$T$3:$T$8,Leistungsübersicht!$D$9,Optionen!$U$3:$U$8,'Leistungsübersicht - WIP'!E192)</f>
        <v>0</v>
      </c>
      <c r="S192" t="str">
        <f t="shared" si="26"/>
        <v/>
      </c>
      <c r="T192" t="str">
        <f t="shared" si="27"/>
        <v/>
      </c>
      <c r="U192" t="str">
        <f t="shared" si="28"/>
        <v/>
      </c>
      <c r="V192" t="str">
        <f t="shared" si="29"/>
        <v/>
      </c>
      <c r="X192" t="str">
        <f t="shared" si="30"/>
        <v/>
      </c>
      <c r="Y192" t="str">
        <f t="array" ref="Y192">IFERROR(INDEX($T$6:$T$305,MATCH(1,COUNTIF($Y$5:Y191,$T$6:$T$305)+($T$6:$T491&lt;&gt;"")*1,0)),"")</f>
        <v/>
      </c>
      <c r="Z192" t="str">
        <f t="shared" si="31"/>
        <v/>
      </c>
      <c r="AA192" t="str">
        <f t="shared" si="32"/>
        <v/>
      </c>
      <c r="AC192" t="str">
        <f>IF(Y192="","",VLOOKUP(Y192,Detaildaten!$F$8:$W$308,18,0))</f>
        <v/>
      </c>
      <c r="AD192" t="str">
        <f>IF(Y192="","",Leistungsübersicht!$D$9)</f>
        <v/>
      </c>
      <c r="AE192" t="str">
        <f>IF(Y192="","",IF(AD192=Optionen!$N$6,Optionen!$N$6,IF(AD192=Optionen!$N$5,Leistungsübersicht!$D$10,IF(AD192=Optionen!$N$4,Leistungsübersicht!$D$10))))</f>
        <v/>
      </c>
      <c r="AF192" t="str">
        <f>IF(Y192="","",IF(AD192=Optionen!$N$4,Leistungsübersicht!$D$11))</f>
        <v/>
      </c>
      <c r="AG192" s="19" t="str">
        <f>_xlfn.IFNA(INDEX(Verteilungsschlüssel!$B$5:$V$35,MATCH('Leistungsübersicht - WIP'!AC192,Verteilungsschlüssel!$B$5:$B$35,0),MATCH('Leistungsübersicht - WIP'!AE192,Verteilungsschlüssel!$B$5:$V$5,0)),"")</f>
        <v/>
      </c>
    </row>
    <row r="193" spans="2:33" x14ac:dyDescent="0.3">
      <c r="B193">
        <v>188</v>
      </c>
      <c r="C193" t="str">
        <f>IF(Detaildaten!AD195="","",Detaildaten!AD195)</f>
        <v/>
      </c>
      <c r="D193" t="str">
        <f>IF(Detaildaten!AE195="","",Detaildaten!AE195)</f>
        <v>(Bitte Wählen)</v>
      </c>
      <c r="E193" t="str">
        <f>IF(Detaildaten!AC195="","",Detaildaten!AC195)</f>
        <v>(Bitte Wählen)</v>
      </c>
      <c r="G193" t="str">
        <f>CONCATENATE(Detaildaten!D195," [",Detaildaten!E195,"] ")</f>
        <v xml:space="preserve"> [] </v>
      </c>
      <c r="H193" t="str">
        <f>IF(Detaildaten!F195="","",Detaildaten!F195)</f>
        <v/>
      </c>
      <c r="I193" t="str">
        <f>Detaildaten!Z195</f>
        <v>(Bitte Wählen)</v>
      </c>
      <c r="J193" t="str">
        <f>IF(Detaildaten!AA195="","",Detaildaten!AA195)</f>
        <v/>
      </c>
      <c r="L193" t="str">
        <f t="shared" si="22"/>
        <v/>
      </c>
      <c r="M193" t="str">
        <f t="shared" si="23"/>
        <v/>
      </c>
      <c r="N193" t="str">
        <f t="shared" si="24"/>
        <v/>
      </c>
      <c r="O193" t="str">
        <f t="shared" si="25"/>
        <v/>
      </c>
      <c r="Q193">
        <f>COUNTIFS(Optionen!$T$3:$T$8,Leistungsübersicht!$D$9,Optionen!$U$3:$U$8,'Leistungsübersicht - WIP'!E193)</f>
        <v>0</v>
      </c>
      <c r="S193" t="str">
        <f t="shared" si="26"/>
        <v/>
      </c>
      <c r="T193" t="str">
        <f t="shared" si="27"/>
        <v/>
      </c>
      <c r="U193" t="str">
        <f t="shared" si="28"/>
        <v/>
      </c>
      <c r="V193" t="str">
        <f t="shared" si="29"/>
        <v/>
      </c>
      <c r="X193" t="str">
        <f t="shared" si="30"/>
        <v/>
      </c>
      <c r="Y193" t="str">
        <f t="array" ref="Y193">IFERROR(INDEX($T$6:$T$305,MATCH(1,COUNTIF($Y$5:Y192,$T$6:$T$305)+($T$6:$T492&lt;&gt;"")*1,0)),"")</f>
        <v/>
      </c>
      <c r="Z193" t="str">
        <f t="shared" si="31"/>
        <v/>
      </c>
      <c r="AA193" t="str">
        <f t="shared" si="32"/>
        <v/>
      </c>
      <c r="AC193" t="str">
        <f>IF(Y193="","",VLOOKUP(Y193,Detaildaten!$F$8:$W$308,18,0))</f>
        <v/>
      </c>
      <c r="AD193" t="str">
        <f>IF(Y193="","",Leistungsübersicht!$D$9)</f>
        <v/>
      </c>
      <c r="AE193" t="str">
        <f>IF(Y193="","",IF(AD193=Optionen!$N$6,Optionen!$N$6,IF(AD193=Optionen!$N$5,Leistungsübersicht!$D$10,IF(AD193=Optionen!$N$4,Leistungsübersicht!$D$10))))</f>
        <v/>
      </c>
      <c r="AF193" t="str">
        <f>IF(Y193="","",IF(AD193=Optionen!$N$4,Leistungsübersicht!$D$11))</f>
        <v/>
      </c>
      <c r="AG193" s="19" t="str">
        <f>_xlfn.IFNA(INDEX(Verteilungsschlüssel!$B$5:$V$35,MATCH('Leistungsübersicht - WIP'!AC193,Verteilungsschlüssel!$B$5:$B$35,0),MATCH('Leistungsübersicht - WIP'!AE193,Verteilungsschlüssel!$B$5:$V$5,0)),"")</f>
        <v/>
      </c>
    </row>
    <row r="194" spans="2:33" x14ac:dyDescent="0.3">
      <c r="B194">
        <v>189</v>
      </c>
      <c r="C194" t="str">
        <f>IF(Detaildaten!AD196="","",Detaildaten!AD196)</f>
        <v/>
      </c>
      <c r="D194" t="str">
        <f>IF(Detaildaten!AE196="","",Detaildaten!AE196)</f>
        <v>(Bitte Wählen)</v>
      </c>
      <c r="E194" t="str">
        <f>IF(Detaildaten!AC196="","",Detaildaten!AC196)</f>
        <v>(Bitte Wählen)</v>
      </c>
      <c r="G194" t="str">
        <f>CONCATENATE(Detaildaten!D196," [",Detaildaten!E196,"] ")</f>
        <v xml:space="preserve"> [] </v>
      </c>
      <c r="H194" t="str">
        <f>IF(Detaildaten!F196="","",Detaildaten!F196)</f>
        <v/>
      </c>
      <c r="I194" t="str">
        <f>Detaildaten!Z196</f>
        <v>(Bitte Wählen)</v>
      </c>
      <c r="J194" t="str">
        <f>IF(Detaildaten!AA196="","",Detaildaten!AA196)</f>
        <v/>
      </c>
      <c r="L194" t="str">
        <f t="shared" si="22"/>
        <v/>
      </c>
      <c r="M194" t="str">
        <f t="shared" si="23"/>
        <v/>
      </c>
      <c r="N194" t="str">
        <f t="shared" si="24"/>
        <v/>
      </c>
      <c r="O194" t="str">
        <f t="shared" si="25"/>
        <v/>
      </c>
      <c r="Q194">
        <f>COUNTIFS(Optionen!$T$3:$T$8,Leistungsübersicht!$D$9,Optionen!$U$3:$U$8,'Leistungsübersicht - WIP'!E194)</f>
        <v>0</v>
      </c>
      <c r="S194" t="str">
        <f t="shared" si="26"/>
        <v/>
      </c>
      <c r="T194" t="str">
        <f t="shared" si="27"/>
        <v/>
      </c>
      <c r="U194" t="str">
        <f t="shared" si="28"/>
        <v/>
      </c>
      <c r="V194" t="str">
        <f t="shared" si="29"/>
        <v/>
      </c>
      <c r="X194" t="str">
        <f t="shared" si="30"/>
        <v/>
      </c>
      <c r="Y194" t="str">
        <f t="array" ref="Y194">IFERROR(INDEX($T$6:$T$305,MATCH(1,COUNTIF($Y$5:Y193,$T$6:$T$305)+($T$6:$T493&lt;&gt;"")*1,0)),"")</f>
        <v/>
      </c>
      <c r="Z194" t="str">
        <f t="shared" si="31"/>
        <v/>
      </c>
      <c r="AA194" t="str">
        <f t="shared" si="32"/>
        <v/>
      </c>
      <c r="AC194" t="str">
        <f>IF(Y194="","",VLOOKUP(Y194,Detaildaten!$F$8:$W$308,18,0))</f>
        <v/>
      </c>
      <c r="AD194" t="str">
        <f>IF(Y194="","",Leistungsübersicht!$D$9)</f>
        <v/>
      </c>
      <c r="AE194" t="str">
        <f>IF(Y194="","",IF(AD194=Optionen!$N$6,Optionen!$N$6,IF(AD194=Optionen!$N$5,Leistungsübersicht!$D$10,IF(AD194=Optionen!$N$4,Leistungsübersicht!$D$10))))</f>
        <v/>
      </c>
      <c r="AF194" t="str">
        <f>IF(Y194="","",IF(AD194=Optionen!$N$4,Leistungsübersicht!$D$11))</f>
        <v/>
      </c>
      <c r="AG194" s="19" t="str">
        <f>_xlfn.IFNA(INDEX(Verteilungsschlüssel!$B$5:$V$35,MATCH('Leistungsübersicht - WIP'!AC194,Verteilungsschlüssel!$B$5:$B$35,0),MATCH('Leistungsübersicht - WIP'!AE194,Verteilungsschlüssel!$B$5:$V$5,0)),"")</f>
        <v/>
      </c>
    </row>
    <row r="195" spans="2:33" x14ac:dyDescent="0.3">
      <c r="B195">
        <v>190</v>
      </c>
      <c r="C195" t="str">
        <f>IF(Detaildaten!AD197="","",Detaildaten!AD197)</f>
        <v/>
      </c>
      <c r="D195" t="str">
        <f>IF(Detaildaten!AE197="","",Detaildaten!AE197)</f>
        <v>(Bitte Wählen)</v>
      </c>
      <c r="E195" t="str">
        <f>IF(Detaildaten!AC197="","",Detaildaten!AC197)</f>
        <v>(Bitte Wählen)</v>
      </c>
      <c r="G195" t="str">
        <f>CONCATENATE(Detaildaten!D197," [",Detaildaten!E197,"] ")</f>
        <v xml:space="preserve"> [] </v>
      </c>
      <c r="H195" t="str">
        <f>IF(Detaildaten!F197="","",Detaildaten!F197)</f>
        <v/>
      </c>
      <c r="I195" t="str">
        <f>Detaildaten!Z197</f>
        <v>(Bitte Wählen)</v>
      </c>
      <c r="J195" t="str">
        <f>IF(Detaildaten!AA197="","",Detaildaten!AA197)</f>
        <v/>
      </c>
      <c r="L195" t="str">
        <f t="shared" si="22"/>
        <v/>
      </c>
      <c r="M195" t="str">
        <f t="shared" si="23"/>
        <v/>
      </c>
      <c r="N195" t="str">
        <f t="shared" si="24"/>
        <v/>
      </c>
      <c r="O195" t="str">
        <f t="shared" si="25"/>
        <v/>
      </c>
      <c r="Q195">
        <f>COUNTIFS(Optionen!$T$3:$T$8,Leistungsübersicht!$D$9,Optionen!$U$3:$U$8,'Leistungsübersicht - WIP'!E195)</f>
        <v>0</v>
      </c>
      <c r="S195" t="str">
        <f t="shared" si="26"/>
        <v/>
      </c>
      <c r="T195" t="str">
        <f t="shared" si="27"/>
        <v/>
      </c>
      <c r="U195" t="str">
        <f t="shared" si="28"/>
        <v/>
      </c>
      <c r="V195" t="str">
        <f t="shared" si="29"/>
        <v/>
      </c>
      <c r="X195" t="str">
        <f t="shared" si="30"/>
        <v/>
      </c>
      <c r="Y195" t="str">
        <f t="array" ref="Y195">IFERROR(INDEX($T$6:$T$305,MATCH(1,COUNTIF($Y$5:Y194,$T$6:$T$305)+($T$6:$T494&lt;&gt;"")*1,0)),"")</f>
        <v/>
      </c>
      <c r="Z195" t="str">
        <f t="shared" si="31"/>
        <v/>
      </c>
      <c r="AA195" t="str">
        <f t="shared" si="32"/>
        <v/>
      </c>
      <c r="AC195" t="str">
        <f>IF(Y195="","",VLOOKUP(Y195,Detaildaten!$F$8:$W$308,18,0))</f>
        <v/>
      </c>
      <c r="AD195" t="str">
        <f>IF(Y195="","",Leistungsübersicht!$D$9)</f>
        <v/>
      </c>
      <c r="AE195" t="str">
        <f>IF(Y195="","",IF(AD195=Optionen!$N$6,Optionen!$N$6,IF(AD195=Optionen!$N$5,Leistungsübersicht!$D$10,IF(AD195=Optionen!$N$4,Leistungsübersicht!$D$10))))</f>
        <v/>
      </c>
      <c r="AF195" t="str">
        <f>IF(Y195="","",IF(AD195=Optionen!$N$4,Leistungsübersicht!$D$11))</f>
        <v/>
      </c>
      <c r="AG195" s="19" t="str">
        <f>_xlfn.IFNA(INDEX(Verteilungsschlüssel!$B$5:$V$35,MATCH('Leistungsübersicht - WIP'!AC195,Verteilungsschlüssel!$B$5:$B$35,0),MATCH('Leistungsübersicht - WIP'!AE195,Verteilungsschlüssel!$B$5:$V$5,0)),"")</f>
        <v/>
      </c>
    </row>
    <row r="196" spans="2:33" x14ac:dyDescent="0.3">
      <c r="B196">
        <v>191</v>
      </c>
      <c r="C196" t="str">
        <f>IF(Detaildaten!AD198="","",Detaildaten!AD198)</f>
        <v/>
      </c>
      <c r="D196" t="str">
        <f>IF(Detaildaten!AE198="","",Detaildaten!AE198)</f>
        <v>(Bitte Wählen)</v>
      </c>
      <c r="E196" t="str">
        <f>IF(Detaildaten!AC198="","",Detaildaten!AC198)</f>
        <v>(Bitte Wählen)</v>
      </c>
      <c r="G196" t="str">
        <f>CONCATENATE(Detaildaten!D198," [",Detaildaten!E198,"] ")</f>
        <v xml:space="preserve"> [] </v>
      </c>
      <c r="H196" t="str">
        <f>IF(Detaildaten!F198="","",Detaildaten!F198)</f>
        <v/>
      </c>
      <c r="I196" t="str">
        <f>Detaildaten!Z198</f>
        <v>(Bitte Wählen)</v>
      </c>
      <c r="J196" t="str">
        <f>IF(Detaildaten!AA198="","",Detaildaten!AA198)</f>
        <v/>
      </c>
      <c r="L196" t="str">
        <f t="shared" si="22"/>
        <v/>
      </c>
      <c r="M196" t="str">
        <f t="shared" si="23"/>
        <v/>
      </c>
      <c r="N196" t="str">
        <f t="shared" si="24"/>
        <v/>
      </c>
      <c r="O196" t="str">
        <f t="shared" si="25"/>
        <v/>
      </c>
      <c r="Q196">
        <f>COUNTIFS(Optionen!$T$3:$T$8,Leistungsübersicht!$D$9,Optionen!$U$3:$U$8,'Leistungsübersicht - WIP'!E196)</f>
        <v>0</v>
      </c>
      <c r="S196" t="str">
        <f t="shared" si="26"/>
        <v/>
      </c>
      <c r="T196" t="str">
        <f t="shared" si="27"/>
        <v/>
      </c>
      <c r="U196" t="str">
        <f t="shared" si="28"/>
        <v/>
      </c>
      <c r="V196" t="str">
        <f t="shared" si="29"/>
        <v/>
      </c>
      <c r="X196" t="str">
        <f t="shared" si="30"/>
        <v/>
      </c>
      <c r="Y196" t="str">
        <f t="array" ref="Y196">IFERROR(INDEX($T$6:$T$305,MATCH(1,COUNTIF($Y$5:Y195,$T$6:$T$305)+($T$6:$T495&lt;&gt;"")*1,0)),"")</f>
        <v/>
      </c>
      <c r="Z196" t="str">
        <f t="shared" si="31"/>
        <v/>
      </c>
      <c r="AA196" t="str">
        <f t="shared" si="32"/>
        <v/>
      </c>
      <c r="AC196" t="str">
        <f>IF(Y196="","",VLOOKUP(Y196,Detaildaten!$F$8:$W$308,18,0))</f>
        <v/>
      </c>
      <c r="AD196" t="str">
        <f>IF(Y196="","",Leistungsübersicht!$D$9)</f>
        <v/>
      </c>
      <c r="AE196" t="str">
        <f>IF(Y196="","",IF(AD196=Optionen!$N$6,Optionen!$N$6,IF(AD196=Optionen!$N$5,Leistungsübersicht!$D$10,IF(AD196=Optionen!$N$4,Leistungsübersicht!$D$10))))</f>
        <v/>
      </c>
      <c r="AF196" t="str">
        <f>IF(Y196="","",IF(AD196=Optionen!$N$4,Leistungsübersicht!$D$11))</f>
        <v/>
      </c>
      <c r="AG196" s="19" t="str">
        <f>_xlfn.IFNA(INDEX(Verteilungsschlüssel!$B$5:$V$35,MATCH('Leistungsübersicht - WIP'!AC196,Verteilungsschlüssel!$B$5:$B$35,0),MATCH('Leistungsübersicht - WIP'!AE196,Verteilungsschlüssel!$B$5:$V$5,0)),"")</f>
        <v/>
      </c>
    </row>
    <row r="197" spans="2:33" x14ac:dyDescent="0.3">
      <c r="B197">
        <v>192</v>
      </c>
      <c r="C197" t="str">
        <f>IF(Detaildaten!AD199="","",Detaildaten!AD199)</f>
        <v/>
      </c>
      <c r="D197" t="str">
        <f>IF(Detaildaten!AE199="","",Detaildaten!AE199)</f>
        <v>(Bitte Wählen)</v>
      </c>
      <c r="E197" t="str">
        <f>IF(Detaildaten!AC199="","",Detaildaten!AC199)</f>
        <v>(Bitte Wählen)</v>
      </c>
      <c r="G197" t="str">
        <f>CONCATENATE(Detaildaten!D199," [",Detaildaten!E199,"] ")</f>
        <v xml:space="preserve"> [] </v>
      </c>
      <c r="H197" t="str">
        <f>IF(Detaildaten!F199="","",Detaildaten!F199)</f>
        <v/>
      </c>
      <c r="I197" t="str">
        <f>Detaildaten!Z199</f>
        <v>(Bitte Wählen)</v>
      </c>
      <c r="J197" t="str">
        <f>IF(Detaildaten!AA199="","",Detaildaten!AA199)</f>
        <v/>
      </c>
      <c r="L197" t="str">
        <f t="shared" si="22"/>
        <v/>
      </c>
      <c r="M197" t="str">
        <f t="shared" si="23"/>
        <v/>
      </c>
      <c r="N197" t="str">
        <f t="shared" si="24"/>
        <v/>
      </c>
      <c r="O197" t="str">
        <f t="shared" si="25"/>
        <v/>
      </c>
      <c r="Q197">
        <f>COUNTIFS(Optionen!$T$3:$T$8,Leistungsübersicht!$D$9,Optionen!$U$3:$U$8,'Leistungsübersicht - WIP'!E197)</f>
        <v>0</v>
      </c>
      <c r="S197" t="str">
        <f t="shared" si="26"/>
        <v/>
      </c>
      <c r="T197" t="str">
        <f t="shared" si="27"/>
        <v/>
      </c>
      <c r="U197" t="str">
        <f t="shared" si="28"/>
        <v/>
      </c>
      <c r="V197" t="str">
        <f t="shared" si="29"/>
        <v/>
      </c>
      <c r="X197" t="str">
        <f t="shared" si="30"/>
        <v/>
      </c>
      <c r="Y197" t="str">
        <f t="array" ref="Y197">IFERROR(INDEX($T$6:$T$305,MATCH(1,COUNTIF($Y$5:Y196,$T$6:$T$305)+($T$6:$T496&lt;&gt;"")*1,0)),"")</f>
        <v/>
      </c>
      <c r="Z197" t="str">
        <f t="shared" si="31"/>
        <v/>
      </c>
      <c r="AA197" t="str">
        <f t="shared" si="32"/>
        <v/>
      </c>
      <c r="AC197" t="str">
        <f>IF(Y197="","",VLOOKUP(Y197,Detaildaten!$F$8:$W$308,18,0))</f>
        <v/>
      </c>
      <c r="AD197" t="str">
        <f>IF(Y197="","",Leistungsübersicht!$D$9)</f>
        <v/>
      </c>
      <c r="AE197" t="str">
        <f>IF(Y197="","",IF(AD197=Optionen!$N$6,Optionen!$N$6,IF(AD197=Optionen!$N$5,Leistungsübersicht!$D$10,IF(AD197=Optionen!$N$4,Leistungsübersicht!$D$10))))</f>
        <v/>
      </c>
      <c r="AF197" t="str">
        <f>IF(Y197="","",IF(AD197=Optionen!$N$4,Leistungsübersicht!$D$11))</f>
        <v/>
      </c>
      <c r="AG197" s="19" t="str">
        <f>_xlfn.IFNA(INDEX(Verteilungsschlüssel!$B$5:$V$35,MATCH('Leistungsübersicht - WIP'!AC197,Verteilungsschlüssel!$B$5:$B$35,0),MATCH('Leistungsübersicht - WIP'!AE197,Verteilungsschlüssel!$B$5:$V$5,0)),"")</f>
        <v/>
      </c>
    </row>
    <row r="198" spans="2:33" x14ac:dyDescent="0.3">
      <c r="B198">
        <v>193</v>
      </c>
      <c r="C198" t="str">
        <f>IF(Detaildaten!AD200="","",Detaildaten!AD200)</f>
        <v/>
      </c>
      <c r="D198" t="str">
        <f>IF(Detaildaten!AE200="","",Detaildaten!AE200)</f>
        <v>(Bitte Wählen)</v>
      </c>
      <c r="E198" t="str">
        <f>IF(Detaildaten!AC200="","",Detaildaten!AC200)</f>
        <v>(Bitte Wählen)</v>
      </c>
      <c r="G198" t="str">
        <f>CONCATENATE(Detaildaten!D200," [",Detaildaten!E200,"] ")</f>
        <v xml:space="preserve"> [] </v>
      </c>
      <c r="H198" t="str">
        <f>IF(Detaildaten!F200="","",Detaildaten!F200)</f>
        <v/>
      </c>
      <c r="I198" t="str">
        <f>Detaildaten!Z200</f>
        <v>(Bitte Wählen)</v>
      </c>
      <c r="J198" t="str">
        <f>IF(Detaildaten!AA200="","",Detaildaten!AA200)</f>
        <v/>
      </c>
      <c r="L198" t="str">
        <f t="shared" si="22"/>
        <v/>
      </c>
      <c r="M198" t="str">
        <f t="shared" si="23"/>
        <v/>
      </c>
      <c r="N198" t="str">
        <f t="shared" si="24"/>
        <v/>
      </c>
      <c r="O198" t="str">
        <f t="shared" si="25"/>
        <v/>
      </c>
      <c r="Q198">
        <f>COUNTIFS(Optionen!$T$3:$T$8,Leistungsübersicht!$D$9,Optionen!$U$3:$U$8,'Leistungsübersicht - WIP'!E198)</f>
        <v>0</v>
      </c>
      <c r="S198" t="str">
        <f t="shared" si="26"/>
        <v/>
      </c>
      <c r="T198" t="str">
        <f t="shared" si="27"/>
        <v/>
      </c>
      <c r="U198" t="str">
        <f t="shared" si="28"/>
        <v/>
      </c>
      <c r="V198" t="str">
        <f t="shared" si="29"/>
        <v/>
      </c>
      <c r="X198" t="str">
        <f t="shared" si="30"/>
        <v/>
      </c>
      <c r="Y198" t="str">
        <f t="array" ref="Y198">IFERROR(INDEX($T$6:$T$305,MATCH(1,COUNTIF($Y$5:Y197,$T$6:$T$305)+($T$6:$T497&lt;&gt;"")*1,0)),"")</f>
        <v/>
      </c>
      <c r="Z198" t="str">
        <f t="shared" si="31"/>
        <v/>
      </c>
      <c r="AA198" t="str">
        <f t="shared" si="32"/>
        <v/>
      </c>
      <c r="AC198" t="str">
        <f>IF(Y198="","",VLOOKUP(Y198,Detaildaten!$F$8:$W$308,18,0))</f>
        <v/>
      </c>
      <c r="AD198" t="str">
        <f>IF(Y198="","",Leistungsübersicht!$D$9)</f>
        <v/>
      </c>
      <c r="AE198" t="str">
        <f>IF(Y198="","",IF(AD198=Optionen!$N$6,Optionen!$N$6,IF(AD198=Optionen!$N$5,Leistungsübersicht!$D$10,IF(AD198=Optionen!$N$4,Leistungsübersicht!$D$10))))</f>
        <v/>
      </c>
      <c r="AF198" t="str">
        <f>IF(Y198="","",IF(AD198=Optionen!$N$4,Leistungsübersicht!$D$11))</f>
        <v/>
      </c>
      <c r="AG198" s="19" t="str">
        <f>_xlfn.IFNA(INDEX(Verteilungsschlüssel!$B$5:$V$35,MATCH('Leistungsübersicht - WIP'!AC198,Verteilungsschlüssel!$B$5:$B$35,0),MATCH('Leistungsübersicht - WIP'!AE198,Verteilungsschlüssel!$B$5:$V$5,0)),"")</f>
        <v/>
      </c>
    </row>
    <row r="199" spans="2:33" x14ac:dyDescent="0.3">
      <c r="B199">
        <v>194</v>
      </c>
      <c r="C199" t="str">
        <f>IF(Detaildaten!AD201="","",Detaildaten!AD201)</f>
        <v/>
      </c>
      <c r="D199" t="str">
        <f>IF(Detaildaten!AE201="","",Detaildaten!AE201)</f>
        <v>(Bitte Wählen)</v>
      </c>
      <c r="E199" t="str">
        <f>IF(Detaildaten!AC201="","",Detaildaten!AC201)</f>
        <v>(Bitte Wählen)</v>
      </c>
      <c r="G199" t="str">
        <f>CONCATENATE(Detaildaten!D201," [",Detaildaten!E201,"] ")</f>
        <v xml:space="preserve"> [] </v>
      </c>
      <c r="H199" t="str">
        <f>IF(Detaildaten!F201="","",Detaildaten!F201)</f>
        <v/>
      </c>
      <c r="I199" t="str">
        <f>Detaildaten!Z201</f>
        <v>(Bitte Wählen)</v>
      </c>
      <c r="J199" t="str">
        <f>IF(Detaildaten!AA201="","",Detaildaten!AA201)</f>
        <v/>
      </c>
      <c r="L199" t="str">
        <f t="shared" ref="L199:L262" si="33">IF(AND($C199="Ja",$D199="Ja"),G199,"")</f>
        <v/>
      </c>
      <c r="M199" t="str">
        <f t="shared" ref="M199:M262" si="34">IF(AND($C199="Ja",$D199="Ja"),H199,"")</f>
        <v/>
      </c>
      <c r="N199" t="str">
        <f t="shared" ref="N199:N262" si="35">IF(AND($C199="Ja",$D199="Ja"),I199,"")</f>
        <v/>
      </c>
      <c r="O199" t="str">
        <f t="shared" ref="O199:O262" si="36">IF(AND($C199="Ja",$D199="Ja"),J199,"")</f>
        <v/>
      </c>
      <c r="Q199">
        <f>COUNTIFS(Optionen!$T$3:$T$8,Leistungsübersicht!$D$9,Optionen!$U$3:$U$8,'Leistungsübersicht - WIP'!E199)</f>
        <v>0</v>
      </c>
      <c r="S199" t="str">
        <f t="shared" ref="S199:S262" si="37">IF(L199="","",IF($Q199=1,L199,""))</f>
        <v/>
      </c>
      <c r="T199" t="str">
        <f t="shared" ref="T199:T262" si="38">IF(M199="","",IF($Q199=1,M199,""))</f>
        <v/>
      </c>
      <c r="U199" t="str">
        <f t="shared" ref="U199:U262" si="39">IF(N199="","",IF($Q199=1,N199,""))</f>
        <v/>
      </c>
      <c r="V199" t="str">
        <f t="shared" ref="V199:V262" si="40">IF(O199="","",IF($Q199=1,O199,""))</f>
        <v/>
      </c>
      <c r="X199" t="str">
        <f t="shared" ref="X199:X262" si="41">VLOOKUP(Y199,M199:S498,7,0)</f>
        <v/>
      </c>
      <c r="Y199" t="str">
        <f t="array" ref="Y199">IFERROR(INDEX($T$6:$T$305,MATCH(1,COUNTIF($Y$5:Y198,$T$6:$T$305)+($T$6:$T498&lt;&gt;"")*1,0)),"")</f>
        <v/>
      </c>
      <c r="Z199" t="str">
        <f t="shared" ref="Z199:Z262" si="42">VLOOKUP(Y199,T199:V498,2,0)</f>
        <v/>
      </c>
      <c r="AA199" t="str">
        <f t="shared" ref="AA199:AA262" si="43">VLOOKUP(Y199,T199:V498,3,0)</f>
        <v/>
      </c>
      <c r="AC199" t="str">
        <f>IF(Y199="","",VLOOKUP(Y199,Detaildaten!$F$8:$W$308,18,0))</f>
        <v/>
      </c>
      <c r="AD199" t="str">
        <f>IF(Y199="","",Leistungsübersicht!$D$9)</f>
        <v/>
      </c>
      <c r="AE199" t="str">
        <f>IF(Y199="","",IF(AD199=Optionen!$N$6,Optionen!$N$6,IF(AD199=Optionen!$N$5,Leistungsübersicht!$D$10,IF(AD199=Optionen!$N$4,Leistungsübersicht!$D$10))))</f>
        <v/>
      </c>
      <c r="AF199" t="str">
        <f>IF(Y199="","",IF(AD199=Optionen!$N$4,Leistungsübersicht!$D$11))</f>
        <v/>
      </c>
      <c r="AG199" s="19" t="str">
        <f>_xlfn.IFNA(INDEX(Verteilungsschlüssel!$B$5:$V$35,MATCH('Leistungsübersicht - WIP'!AC199,Verteilungsschlüssel!$B$5:$B$35,0),MATCH('Leistungsübersicht - WIP'!AE199,Verteilungsschlüssel!$B$5:$V$5,0)),"")</f>
        <v/>
      </c>
    </row>
    <row r="200" spans="2:33" x14ac:dyDescent="0.3">
      <c r="B200">
        <v>195</v>
      </c>
      <c r="C200" t="str">
        <f>IF(Detaildaten!AD202="","",Detaildaten!AD202)</f>
        <v/>
      </c>
      <c r="D200" t="str">
        <f>IF(Detaildaten!AE202="","",Detaildaten!AE202)</f>
        <v>(Bitte Wählen)</v>
      </c>
      <c r="E200" t="str">
        <f>IF(Detaildaten!AC202="","",Detaildaten!AC202)</f>
        <v>(Bitte Wählen)</v>
      </c>
      <c r="G200" t="str">
        <f>CONCATENATE(Detaildaten!D202," [",Detaildaten!E202,"] ")</f>
        <v xml:space="preserve"> [] </v>
      </c>
      <c r="H200" t="str">
        <f>IF(Detaildaten!F202="","",Detaildaten!F202)</f>
        <v/>
      </c>
      <c r="I200" t="str">
        <f>Detaildaten!Z202</f>
        <v>(Bitte Wählen)</v>
      </c>
      <c r="J200" t="str">
        <f>IF(Detaildaten!AA202="","",Detaildaten!AA202)</f>
        <v/>
      </c>
      <c r="L200" t="str">
        <f t="shared" si="33"/>
        <v/>
      </c>
      <c r="M200" t="str">
        <f t="shared" si="34"/>
        <v/>
      </c>
      <c r="N200" t="str">
        <f t="shared" si="35"/>
        <v/>
      </c>
      <c r="O200" t="str">
        <f t="shared" si="36"/>
        <v/>
      </c>
      <c r="Q200">
        <f>COUNTIFS(Optionen!$T$3:$T$8,Leistungsübersicht!$D$9,Optionen!$U$3:$U$8,'Leistungsübersicht - WIP'!E200)</f>
        <v>0</v>
      </c>
      <c r="S200" t="str">
        <f t="shared" si="37"/>
        <v/>
      </c>
      <c r="T200" t="str">
        <f t="shared" si="38"/>
        <v/>
      </c>
      <c r="U200" t="str">
        <f t="shared" si="39"/>
        <v/>
      </c>
      <c r="V200" t="str">
        <f t="shared" si="40"/>
        <v/>
      </c>
      <c r="X200" t="str">
        <f t="shared" si="41"/>
        <v/>
      </c>
      <c r="Y200" t="str">
        <f t="array" ref="Y200">IFERROR(INDEX($T$6:$T$305,MATCH(1,COUNTIF($Y$5:Y199,$T$6:$T$305)+($T$6:$T499&lt;&gt;"")*1,0)),"")</f>
        <v/>
      </c>
      <c r="Z200" t="str">
        <f t="shared" si="42"/>
        <v/>
      </c>
      <c r="AA200" t="str">
        <f t="shared" si="43"/>
        <v/>
      </c>
      <c r="AC200" t="str">
        <f>IF(Y200="","",VLOOKUP(Y200,Detaildaten!$F$8:$W$308,18,0))</f>
        <v/>
      </c>
      <c r="AD200" t="str">
        <f>IF(Y200="","",Leistungsübersicht!$D$9)</f>
        <v/>
      </c>
      <c r="AE200" t="str">
        <f>IF(Y200="","",IF(AD200=Optionen!$N$6,Optionen!$N$6,IF(AD200=Optionen!$N$5,Leistungsübersicht!$D$10,IF(AD200=Optionen!$N$4,Leistungsübersicht!$D$10))))</f>
        <v/>
      </c>
      <c r="AF200" t="str">
        <f>IF(Y200="","",IF(AD200=Optionen!$N$4,Leistungsübersicht!$D$11))</f>
        <v/>
      </c>
      <c r="AG200" s="19" t="str">
        <f>_xlfn.IFNA(INDEX(Verteilungsschlüssel!$B$5:$V$35,MATCH('Leistungsübersicht - WIP'!AC200,Verteilungsschlüssel!$B$5:$B$35,0),MATCH('Leistungsübersicht - WIP'!AE200,Verteilungsschlüssel!$B$5:$V$5,0)),"")</f>
        <v/>
      </c>
    </row>
    <row r="201" spans="2:33" x14ac:dyDescent="0.3">
      <c r="B201">
        <v>196</v>
      </c>
      <c r="C201" t="str">
        <f>IF(Detaildaten!AD203="","",Detaildaten!AD203)</f>
        <v/>
      </c>
      <c r="D201" t="str">
        <f>IF(Detaildaten!AE203="","",Detaildaten!AE203)</f>
        <v>(Bitte Wählen)</v>
      </c>
      <c r="E201" t="str">
        <f>IF(Detaildaten!AC203="","",Detaildaten!AC203)</f>
        <v>(Bitte Wählen)</v>
      </c>
      <c r="G201" t="str">
        <f>CONCATENATE(Detaildaten!D203," [",Detaildaten!E203,"] ")</f>
        <v xml:space="preserve"> [] </v>
      </c>
      <c r="H201" t="str">
        <f>IF(Detaildaten!F203="","",Detaildaten!F203)</f>
        <v/>
      </c>
      <c r="I201" t="str">
        <f>Detaildaten!Z203</f>
        <v>(Bitte Wählen)</v>
      </c>
      <c r="J201" t="str">
        <f>IF(Detaildaten!AA203="","",Detaildaten!AA203)</f>
        <v/>
      </c>
      <c r="L201" t="str">
        <f t="shared" si="33"/>
        <v/>
      </c>
      <c r="M201" t="str">
        <f t="shared" si="34"/>
        <v/>
      </c>
      <c r="N201" t="str">
        <f t="shared" si="35"/>
        <v/>
      </c>
      <c r="O201" t="str">
        <f t="shared" si="36"/>
        <v/>
      </c>
      <c r="Q201">
        <f>COUNTIFS(Optionen!$T$3:$T$8,Leistungsübersicht!$D$9,Optionen!$U$3:$U$8,'Leistungsübersicht - WIP'!E201)</f>
        <v>0</v>
      </c>
      <c r="S201" t="str">
        <f t="shared" si="37"/>
        <v/>
      </c>
      <c r="T201" t="str">
        <f t="shared" si="38"/>
        <v/>
      </c>
      <c r="U201" t="str">
        <f t="shared" si="39"/>
        <v/>
      </c>
      <c r="V201" t="str">
        <f t="shared" si="40"/>
        <v/>
      </c>
      <c r="X201" t="str">
        <f t="shared" si="41"/>
        <v/>
      </c>
      <c r="Y201" t="str">
        <f t="array" ref="Y201">IFERROR(INDEX($T$6:$T$305,MATCH(1,COUNTIF($Y$5:Y200,$T$6:$T$305)+($T$6:$T500&lt;&gt;"")*1,0)),"")</f>
        <v/>
      </c>
      <c r="Z201" t="str">
        <f t="shared" si="42"/>
        <v/>
      </c>
      <c r="AA201" t="str">
        <f t="shared" si="43"/>
        <v/>
      </c>
      <c r="AC201" t="str">
        <f>IF(Y201="","",VLOOKUP(Y201,Detaildaten!$F$8:$W$308,18,0))</f>
        <v/>
      </c>
      <c r="AD201" t="str">
        <f>IF(Y201="","",Leistungsübersicht!$D$9)</f>
        <v/>
      </c>
      <c r="AE201" t="str">
        <f>IF(Y201="","",IF(AD201=Optionen!$N$6,Optionen!$N$6,IF(AD201=Optionen!$N$5,Leistungsübersicht!$D$10,IF(AD201=Optionen!$N$4,Leistungsübersicht!$D$10))))</f>
        <v/>
      </c>
      <c r="AF201" t="str">
        <f>IF(Y201="","",IF(AD201=Optionen!$N$4,Leistungsübersicht!$D$11))</f>
        <v/>
      </c>
      <c r="AG201" s="19" t="str">
        <f>_xlfn.IFNA(INDEX(Verteilungsschlüssel!$B$5:$V$35,MATCH('Leistungsübersicht - WIP'!AC201,Verteilungsschlüssel!$B$5:$B$35,0),MATCH('Leistungsübersicht - WIP'!AE201,Verteilungsschlüssel!$B$5:$V$5,0)),"")</f>
        <v/>
      </c>
    </row>
    <row r="202" spans="2:33" x14ac:dyDescent="0.3">
      <c r="B202">
        <v>197</v>
      </c>
      <c r="C202" t="str">
        <f>IF(Detaildaten!AD204="","",Detaildaten!AD204)</f>
        <v/>
      </c>
      <c r="D202" t="str">
        <f>IF(Detaildaten!AE204="","",Detaildaten!AE204)</f>
        <v>(Bitte Wählen)</v>
      </c>
      <c r="E202" t="str">
        <f>IF(Detaildaten!AC204="","",Detaildaten!AC204)</f>
        <v>(Bitte Wählen)</v>
      </c>
      <c r="G202" t="str">
        <f>CONCATENATE(Detaildaten!D204," [",Detaildaten!E204,"] ")</f>
        <v xml:space="preserve"> [] </v>
      </c>
      <c r="H202" t="str">
        <f>IF(Detaildaten!F204="","",Detaildaten!F204)</f>
        <v/>
      </c>
      <c r="I202" t="str">
        <f>Detaildaten!Z204</f>
        <v>(Bitte Wählen)</v>
      </c>
      <c r="J202" t="str">
        <f>IF(Detaildaten!AA204="","",Detaildaten!AA204)</f>
        <v/>
      </c>
      <c r="L202" t="str">
        <f t="shared" si="33"/>
        <v/>
      </c>
      <c r="M202" t="str">
        <f t="shared" si="34"/>
        <v/>
      </c>
      <c r="N202" t="str">
        <f t="shared" si="35"/>
        <v/>
      </c>
      <c r="O202" t="str">
        <f t="shared" si="36"/>
        <v/>
      </c>
      <c r="Q202">
        <f>COUNTIFS(Optionen!$T$3:$T$8,Leistungsübersicht!$D$9,Optionen!$U$3:$U$8,'Leistungsübersicht - WIP'!E202)</f>
        <v>0</v>
      </c>
      <c r="S202" t="str">
        <f t="shared" si="37"/>
        <v/>
      </c>
      <c r="T202" t="str">
        <f t="shared" si="38"/>
        <v/>
      </c>
      <c r="U202" t="str">
        <f t="shared" si="39"/>
        <v/>
      </c>
      <c r="V202" t="str">
        <f t="shared" si="40"/>
        <v/>
      </c>
      <c r="X202" t="str">
        <f t="shared" si="41"/>
        <v/>
      </c>
      <c r="Y202" t="str">
        <f t="array" ref="Y202">IFERROR(INDEX($T$6:$T$305,MATCH(1,COUNTIF($Y$5:Y201,$T$6:$T$305)+($T$6:$T501&lt;&gt;"")*1,0)),"")</f>
        <v/>
      </c>
      <c r="Z202" t="str">
        <f t="shared" si="42"/>
        <v/>
      </c>
      <c r="AA202" t="str">
        <f t="shared" si="43"/>
        <v/>
      </c>
      <c r="AC202" t="str">
        <f>IF(Y202="","",VLOOKUP(Y202,Detaildaten!$F$8:$W$308,18,0))</f>
        <v/>
      </c>
      <c r="AD202" t="str">
        <f>IF(Y202="","",Leistungsübersicht!$D$9)</f>
        <v/>
      </c>
      <c r="AE202" t="str">
        <f>IF(Y202="","",IF(AD202=Optionen!$N$6,Optionen!$N$6,IF(AD202=Optionen!$N$5,Leistungsübersicht!$D$10,IF(AD202=Optionen!$N$4,Leistungsübersicht!$D$10))))</f>
        <v/>
      </c>
      <c r="AF202" t="str">
        <f>IF(Y202="","",IF(AD202=Optionen!$N$4,Leistungsübersicht!$D$11))</f>
        <v/>
      </c>
      <c r="AG202" s="19" t="str">
        <f>_xlfn.IFNA(INDEX(Verteilungsschlüssel!$B$5:$V$35,MATCH('Leistungsübersicht - WIP'!AC202,Verteilungsschlüssel!$B$5:$B$35,0),MATCH('Leistungsübersicht - WIP'!AE202,Verteilungsschlüssel!$B$5:$V$5,0)),"")</f>
        <v/>
      </c>
    </row>
    <row r="203" spans="2:33" x14ac:dyDescent="0.3">
      <c r="B203">
        <v>198</v>
      </c>
      <c r="C203" t="str">
        <f>IF(Detaildaten!AD205="","",Detaildaten!AD205)</f>
        <v/>
      </c>
      <c r="D203" t="str">
        <f>IF(Detaildaten!AE205="","",Detaildaten!AE205)</f>
        <v>(Bitte Wählen)</v>
      </c>
      <c r="E203" t="str">
        <f>IF(Detaildaten!AC205="","",Detaildaten!AC205)</f>
        <v>(Bitte Wählen)</v>
      </c>
      <c r="G203" t="str">
        <f>CONCATENATE(Detaildaten!D205," [",Detaildaten!E205,"] ")</f>
        <v xml:space="preserve"> [] </v>
      </c>
      <c r="H203" t="str">
        <f>IF(Detaildaten!F205="","",Detaildaten!F205)</f>
        <v/>
      </c>
      <c r="I203" t="str">
        <f>Detaildaten!Z205</f>
        <v>(Bitte Wählen)</v>
      </c>
      <c r="J203" t="str">
        <f>IF(Detaildaten!AA205="","",Detaildaten!AA205)</f>
        <v/>
      </c>
      <c r="L203" t="str">
        <f t="shared" si="33"/>
        <v/>
      </c>
      <c r="M203" t="str">
        <f t="shared" si="34"/>
        <v/>
      </c>
      <c r="N203" t="str">
        <f t="shared" si="35"/>
        <v/>
      </c>
      <c r="O203" t="str">
        <f t="shared" si="36"/>
        <v/>
      </c>
      <c r="Q203">
        <f>COUNTIFS(Optionen!$T$3:$T$8,Leistungsübersicht!$D$9,Optionen!$U$3:$U$8,'Leistungsübersicht - WIP'!E203)</f>
        <v>0</v>
      </c>
      <c r="S203" t="str">
        <f t="shared" si="37"/>
        <v/>
      </c>
      <c r="T203" t="str">
        <f t="shared" si="38"/>
        <v/>
      </c>
      <c r="U203" t="str">
        <f t="shared" si="39"/>
        <v/>
      </c>
      <c r="V203" t="str">
        <f t="shared" si="40"/>
        <v/>
      </c>
      <c r="X203" t="str">
        <f t="shared" si="41"/>
        <v/>
      </c>
      <c r="Y203" t="str">
        <f t="array" ref="Y203">IFERROR(INDEX($T$6:$T$305,MATCH(1,COUNTIF($Y$5:Y202,$T$6:$T$305)+($T$6:$T502&lt;&gt;"")*1,0)),"")</f>
        <v/>
      </c>
      <c r="Z203" t="str">
        <f t="shared" si="42"/>
        <v/>
      </c>
      <c r="AA203" t="str">
        <f t="shared" si="43"/>
        <v/>
      </c>
      <c r="AC203" t="str">
        <f>IF(Y203="","",VLOOKUP(Y203,Detaildaten!$F$8:$W$308,18,0))</f>
        <v/>
      </c>
      <c r="AD203" t="str">
        <f>IF(Y203="","",Leistungsübersicht!$D$9)</f>
        <v/>
      </c>
      <c r="AE203" t="str">
        <f>IF(Y203="","",IF(AD203=Optionen!$N$6,Optionen!$N$6,IF(AD203=Optionen!$N$5,Leistungsübersicht!$D$10,IF(AD203=Optionen!$N$4,Leistungsübersicht!$D$10))))</f>
        <v/>
      </c>
      <c r="AF203" t="str">
        <f>IF(Y203="","",IF(AD203=Optionen!$N$4,Leistungsübersicht!$D$11))</f>
        <v/>
      </c>
      <c r="AG203" s="19" t="str">
        <f>_xlfn.IFNA(INDEX(Verteilungsschlüssel!$B$5:$V$35,MATCH('Leistungsübersicht - WIP'!AC203,Verteilungsschlüssel!$B$5:$B$35,0),MATCH('Leistungsübersicht - WIP'!AE203,Verteilungsschlüssel!$B$5:$V$5,0)),"")</f>
        <v/>
      </c>
    </row>
    <row r="204" spans="2:33" x14ac:dyDescent="0.3">
      <c r="B204">
        <v>199</v>
      </c>
      <c r="C204" t="str">
        <f>IF(Detaildaten!AD206="","",Detaildaten!AD206)</f>
        <v/>
      </c>
      <c r="D204" t="str">
        <f>IF(Detaildaten!AE206="","",Detaildaten!AE206)</f>
        <v>(Bitte Wählen)</v>
      </c>
      <c r="E204" t="str">
        <f>IF(Detaildaten!AC206="","",Detaildaten!AC206)</f>
        <v>(Bitte Wählen)</v>
      </c>
      <c r="G204" t="str">
        <f>CONCATENATE(Detaildaten!D206," [",Detaildaten!E206,"] ")</f>
        <v xml:space="preserve"> [] </v>
      </c>
      <c r="H204" t="str">
        <f>IF(Detaildaten!F206="","",Detaildaten!F206)</f>
        <v/>
      </c>
      <c r="I204" t="str">
        <f>Detaildaten!Z206</f>
        <v>(Bitte Wählen)</v>
      </c>
      <c r="J204" t="str">
        <f>IF(Detaildaten!AA206="","",Detaildaten!AA206)</f>
        <v/>
      </c>
      <c r="L204" t="str">
        <f t="shared" si="33"/>
        <v/>
      </c>
      <c r="M204" t="str">
        <f t="shared" si="34"/>
        <v/>
      </c>
      <c r="N204" t="str">
        <f t="shared" si="35"/>
        <v/>
      </c>
      <c r="O204" t="str">
        <f t="shared" si="36"/>
        <v/>
      </c>
      <c r="Q204">
        <f>COUNTIFS(Optionen!$T$3:$T$8,Leistungsübersicht!$D$9,Optionen!$U$3:$U$8,'Leistungsübersicht - WIP'!E204)</f>
        <v>0</v>
      </c>
      <c r="S204" t="str">
        <f t="shared" si="37"/>
        <v/>
      </c>
      <c r="T204" t="str">
        <f t="shared" si="38"/>
        <v/>
      </c>
      <c r="U204" t="str">
        <f t="shared" si="39"/>
        <v/>
      </c>
      <c r="V204" t="str">
        <f t="shared" si="40"/>
        <v/>
      </c>
      <c r="X204" t="str">
        <f t="shared" si="41"/>
        <v/>
      </c>
      <c r="Y204" t="str">
        <f t="array" ref="Y204">IFERROR(INDEX($T$6:$T$305,MATCH(1,COUNTIF($Y$5:Y203,$T$6:$T$305)+($T$6:$T503&lt;&gt;"")*1,0)),"")</f>
        <v/>
      </c>
      <c r="Z204" t="str">
        <f t="shared" si="42"/>
        <v/>
      </c>
      <c r="AA204" t="str">
        <f t="shared" si="43"/>
        <v/>
      </c>
      <c r="AC204" t="str">
        <f>IF(Y204="","",VLOOKUP(Y204,Detaildaten!$F$8:$W$308,18,0))</f>
        <v/>
      </c>
      <c r="AD204" t="str">
        <f>IF(Y204="","",Leistungsübersicht!$D$9)</f>
        <v/>
      </c>
      <c r="AE204" t="str">
        <f>IF(Y204="","",IF(AD204=Optionen!$N$6,Optionen!$N$6,IF(AD204=Optionen!$N$5,Leistungsübersicht!$D$10,IF(AD204=Optionen!$N$4,Leistungsübersicht!$D$10))))</f>
        <v/>
      </c>
      <c r="AF204" t="str">
        <f>IF(Y204="","",IF(AD204=Optionen!$N$4,Leistungsübersicht!$D$11))</f>
        <v/>
      </c>
      <c r="AG204" s="19" t="str">
        <f>_xlfn.IFNA(INDEX(Verteilungsschlüssel!$B$5:$V$35,MATCH('Leistungsübersicht - WIP'!AC204,Verteilungsschlüssel!$B$5:$B$35,0),MATCH('Leistungsübersicht - WIP'!AE204,Verteilungsschlüssel!$B$5:$V$5,0)),"")</f>
        <v/>
      </c>
    </row>
    <row r="205" spans="2:33" x14ac:dyDescent="0.3">
      <c r="B205">
        <v>200</v>
      </c>
      <c r="C205" t="str">
        <f>IF(Detaildaten!AD207="","",Detaildaten!AD207)</f>
        <v/>
      </c>
      <c r="D205" t="str">
        <f>IF(Detaildaten!AE207="","",Detaildaten!AE207)</f>
        <v>(Bitte Wählen)</v>
      </c>
      <c r="E205" t="str">
        <f>IF(Detaildaten!AC207="","",Detaildaten!AC207)</f>
        <v>(Bitte Wählen)</v>
      </c>
      <c r="G205" t="str">
        <f>CONCATENATE(Detaildaten!D207," [",Detaildaten!E207,"] ")</f>
        <v xml:space="preserve"> [] </v>
      </c>
      <c r="H205" t="str">
        <f>IF(Detaildaten!F207="","",Detaildaten!F207)</f>
        <v/>
      </c>
      <c r="I205" t="str">
        <f>Detaildaten!Z207</f>
        <v>(Bitte Wählen)</v>
      </c>
      <c r="J205" t="str">
        <f>IF(Detaildaten!AA207="","",Detaildaten!AA207)</f>
        <v/>
      </c>
      <c r="L205" t="str">
        <f t="shared" si="33"/>
        <v/>
      </c>
      <c r="M205" t="str">
        <f t="shared" si="34"/>
        <v/>
      </c>
      <c r="N205" t="str">
        <f t="shared" si="35"/>
        <v/>
      </c>
      <c r="O205" t="str">
        <f t="shared" si="36"/>
        <v/>
      </c>
      <c r="Q205">
        <f>COUNTIFS(Optionen!$T$3:$T$8,Leistungsübersicht!$D$9,Optionen!$U$3:$U$8,'Leistungsübersicht - WIP'!E205)</f>
        <v>0</v>
      </c>
      <c r="S205" t="str">
        <f t="shared" si="37"/>
        <v/>
      </c>
      <c r="T205" t="str">
        <f t="shared" si="38"/>
        <v/>
      </c>
      <c r="U205" t="str">
        <f t="shared" si="39"/>
        <v/>
      </c>
      <c r="V205" t="str">
        <f t="shared" si="40"/>
        <v/>
      </c>
      <c r="X205" t="str">
        <f t="shared" si="41"/>
        <v/>
      </c>
      <c r="Y205" t="str">
        <f t="array" ref="Y205">IFERROR(INDEX($T$6:$T$305,MATCH(1,COUNTIF($Y$5:Y204,$T$6:$T$305)+($T$6:$T504&lt;&gt;"")*1,0)),"")</f>
        <v/>
      </c>
      <c r="Z205" t="str">
        <f t="shared" si="42"/>
        <v/>
      </c>
      <c r="AA205" t="str">
        <f t="shared" si="43"/>
        <v/>
      </c>
      <c r="AC205" t="str">
        <f>IF(Y205="","",VLOOKUP(Y205,Detaildaten!$F$8:$W$308,18,0))</f>
        <v/>
      </c>
      <c r="AD205" t="str">
        <f>IF(Y205="","",Leistungsübersicht!$D$9)</f>
        <v/>
      </c>
      <c r="AE205" t="str">
        <f>IF(Y205="","",IF(AD205=Optionen!$N$6,Optionen!$N$6,IF(AD205=Optionen!$N$5,Leistungsübersicht!$D$10,IF(AD205=Optionen!$N$4,Leistungsübersicht!$D$10))))</f>
        <v/>
      </c>
      <c r="AF205" t="str">
        <f>IF(Y205="","",IF(AD205=Optionen!$N$4,Leistungsübersicht!$D$11))</f>
        <v/>
      </c>
      <c r="AG205" s="19" t="str">
        <f>_xlfn.IFNA(INDEX(Verteilungsschlüssel!$B$5:$V$35,MATCH('Leistungsübersicht - WIP'!AC205,Verteilungsschlüssel!$B$5:$B$35,0),MATCH('Leistungsübersicht - WIP'!AE205,Verteilungsschlüssel!$B$5:$V$5,0)),"")</f>
        <v/>
      </c>
    </row>
    <row r="206" spans="2:33" x14ac:dyDescent="0.3">
      <c r="B206">
        <v>201</v>
      </c>
      <c r="C206" t="str">
        <f>IF(Detaildaten!AD208="","",Detaildaten!AD208)</f>
        <v/>
      </c>
      <c r="D206" t="str">
        <f>IF(Detaildaten!AE208="","",Detaildaten!AE208)</f>
        <v>(Bitte Wählen)</v>
      </c>
      <c r="E206" t="str">
        <f>IF(Detaildaten!AC208="","",Detaildaten!AC208)</f>
        <v>(Bitte Wählen)</v>
      </c>
      <c r="G206" t="str">
        <f>CONCATENATE(Detaildaten!D208," [",Detaildaten!E208,"] ")</f>
        <v xml:space="preserve"> [] </v>
      </c>
      <c r="H206" t="str">
        <f>IF(Detaildaten!F208="","",Detaildaten!F208)</f>
        <v/>
      </c>
      <c r="I206" t="str">
        <f>Detaildaten!Z208</f>
        <v>(Bitte Wählen)</v>
      </c>
      <c r="J206" t="str">
        <f>IF(Detaildaten!AA208="","",Detaildaten!AA208)</f>
        <v/>
      </c>
      <c r="L206" t="str">
        <f t="shared" si="33"/>
        <v/>
      </c>
      <c r="M206" t="str">
        <f t="shared" si="34"/>
        <v/>
      </c>
      <c r="N206" t="str">
        <f t="shared" si="35"/>
        <v/>
      </c>
      <c r="O206" t="str">
        <f t="shared" si="36"/>
        <v/>
      </c>
      <c r="Q206">
        <f>COUNTIFS(Optionen!$T$3:$T$8,Leistungsübersicht!$D$9,Optionen!$U$3:$U$8,'Leistungsübersicht - WIP'!E206)</f>
        <v>0</v>
      </c>
      <c r="S206" t="str">
        <f t="shared" si="37"/>
        <v/>
      </c>
      <c r="T206" t="str">
        <f t="shared" si="38"/>
        <v/>
      </c>
      <c r="U206" t="str">
        <f t="shared" si="39"/>
        <v/>
      </c>
      <c r="V206" t="str">
        <f t="shared" si="40"/>
        <v/>
      </c>
      <c r="X206" t="str">
        <f t="shared" si="41"/>
        <v/>
      </c>
      <c r="Y206" t="str">
        <f t="array" ref="Y206">IFERROR(INDEX($T$6:$T$305,MATCH(1,COUNTIF($Y$5:Y205,$T$6:$T$305)+($T$6:$T505&lt;&gt;"")*1,0)),"")</f>
        <v/>
      </c>
      <c r="Z206" t="str">
        <f t="shared" si="42"/>
        <v/>
      </c>
      <c r="AA206" t="str">
        <f t="shared" si="43"/>
        <v/>
      </c>
      <c r="AC206" t="str">
        <f>IF(Y206="","",VLOOKUP(Y206,Detaildaten!$F$8:$W$308,18,0))</f>
        <v/>
      </c>
      <c r="AD206" t="str">
        <f>IF(Y206="","",Leistungsübersicht!$D$9)</f>
        <v/>
      </c>
      <c r="AE206" t="str">
        <f>IF(Y206="","",IF(AD206=Optionen!$N$6,Optionen!$N$6,IF(AD206=Optionen!$N$5,Leistungsübersicht!$D$10,IF(AD206=Optionen!$N$4,Leistungsübersicht!$D$10))))</f>
        <v/>
      </c>
      <c r="AF206" t="str">
        <f>IF(Y206="","",IF(AD206=Optionen!$N$4,Leistungsübersicht!$D$11))</f>
        <v/>
      </c>
      <c r="AG206" s="19" t="str">
        <f>_xlfn.IFNA(INDEX(Verteilungsschlüssel!$B$5:$V$35,MATCH('Leistungsübersicht - WIP'!AC206,Verteilungsschlüssel!$B$5:$B$35,0),MATCH('Leistungsübersicht - WIP'!AE206,Verteilungsschlüssel!$B$5:$V$5,0)),"")</f>
        <v/>
      </c>
    </row>
    <row r="207" spans="2:33" x14ac:dyDescent="0.3">
      <c r="B207">
        <v>202</v>
      </c>
      <c r="C207" t="str">
        <f>IF(Detaildaten!AD209="","",Detaildaten!AD209)</f>
        <v/>
      </c>
      <c r="D207" t="str">
        <f>IF(Detaildaten!AE209="","",Detaildaten!AE209)</f>
        <v>(Bitte Wählen)</v>
      </c>
      <c r="E207" t="str">
        <f>IF(Detaildaten!AC209="","",Detaildaten!AC209)</f>
        <v>(Bitte Wählen)</v>
      </c>
      <c r="G207" t="str">
        <f>CONCATENATE(Detaildaten!D209," [",Detaildaten!E209,"] ")</f>
        <v xml:space="preserve"> [] </v>
      </c>
      <c r="H207" t="str">
        <f>IF(Detaildaten!F209="","",Detaildaten!F209)</f>
        <v/>
      </c>
      <c r="I207" t="str">
        <f>Detaildaten!Z209</f>
        <v>(Bitte Wählen)</v>
      </c>
      <c r="J207" t="str">
        <f>IF(Detaildaten!AA209="","",Detaildaten!AA209)</f>
        <v/>
      </c>
      <c r="L207" t="str">
        <f t="shared" si="33"/>
        <v/>
      </c>
      <c r="M207" t="str">
        <f t="shared" si="34"/>
        <v/>
      </c>
      <c r="N207" t="str">
        <f t="shared" si="35"/>
        <v/>
      </c>
      <c r="O207" t="str">
        <f t="shared" si="36"/>
        <v/>
      </c>
      <c r="Q207">
        <f>COUNTIFS(Optionen!$T$3:$T$8,Leistungsübersicht!$D$9,Optionen!$U$3:$U$8,'Leistungsübersicht - WIP'!E207)</f>
        <v>0</v>
      </c>
      <c r="S207" t="str">
        <f t="shared" si="37"/>
        <v/>
      </c>
      <c r="T207" t="str">
        <f t="shared" si="38"/>
        <v/>
      </c>
      <c r="U207" t="str">
        <f t="shared" si="39"/>
        <v/>
      </c>
      <c r="V207" t="str">
        <f t="shared" si="40"/>
        <v/>
      </c>
      <c r="X207" t="str">
        <f t="shared" si="41"/>
        <v/>
      </c>
      <c r="Y207" t="str">
        <f t="array" ref="Y207">IFERROR(INDEX($T$6:$T$305,MATCH(1,COUNTIF($Y$5:Y206,$T$6:$T$305)+($T$6:$T506&lt;&gt;"")*1,0)),"")</f>
        <v/>
      </c>
      <c r="Z207" t="str">
        <f t="shared" si="42"/>
        <v/>
      </c>
      <c r="AA207" t="str">
        <f t="shared" si="43"/>
        <v/>
      </c>
      <c r="AC207" t="str">
        <f>IF(Y207="","",VLOOKUP(Y207,Detaildaten!$F$8:$W$308,18,0))</f>
        <v/>
      </c>
      <c r="AD207" t="str">
        <f>IF(Y207="","",Leistungsübersicht!$D$9)</f>
        <v/>
      </c>
      <c r="AE207" t="str">
        <f>IF(Y207="","",IF(AD207=Optionen!$N$6,Optionen!$N$6,IF(AD207=Optionen!$N$5,Leistungsübersicht!$D$10,IF(AD207=Optionen!$N$4,Leistungsübersicht!$D$10))))</f>
        <v/>
      </c>
      <c r="AF207" t="str">
        <f>IF(Y207="","",IF(AD207=Optionen!$N$4,Leistungsübersicht!$D$11))</f>
        <v/>
      </c>
      <c r="AG207" s="19" t="str">
        <f>_xlfn.IFNA(INDEX(Verteilungsschlüssel!$B$5:$V$35,MATCH('Leistungsübersicht - WIP'!AC207,Verteilungsschlüssel!$B$5:$B$35,0),MATCH('Leistungsübersicht - WIP'!AE207,Verteilungsschlüssel!$B$5:$V$5,0)),"")</f>
        <v/>
      </c>
    </row>
    <row r="208" spans="2:33" x14ac:dyDescent="0.3">
      <c r="B208">
        <v>203</v>
      </c>
      <c r="C208" t="str">
        <f>IF(Detaildaten!AD210="","",Detaildaten!AD210)</f>
        <v/>
      </c>
      <c r="D208" t="str">
        <f>IF(Detaildaten!AE210="","",Detaildaten!AE210)</f>
        <v>(Bitte Wählen)</v>
      </c>
      <c r="E208" t="str">
        <f>IF(Detaildaten!AC210="","",Detaildaten!AC210)</f>
        <v>(Bitte Wählen)</v>
      </c>
      <c r="G208" t="str">
        <f>CONCATENATE(Detaildaten!D210," [",Detaildaten!E210,"] ")</f>
        <v xml:space="preserve"> [] </v>
      </c>
      <c r="H208" t="str">
        <f>IF(Detaildaten!F210="","",Detaildaten!F210)</f>
        <v/>
      </c>
      <c r="I208" t="str">
        <f>Detaildaten!Z210</f>
        <v>(Bitte Wählen)</v>
      </c>
      <c r="J208" t="str">
        <f>IF(Detaildaten!AA210="","",Detaildaten!AA210)</f>
        <v/>
      </c>
      <c r="L208" t="str">
        <f t="shared" si="33"/>
        <v/>
      </c>
      <c r="M208" t="str">
        <f t="shared" si="34"/>
        <v/>
      </c>
      <c r="N208" t="str">
        <f t="shared" si="35"/>
        <v/>
      </c>
      <c r="O208" t="str">
        <f t="shared" si="36"/>
        <v/>
      </c>
      <c r="Q208">
        <f>COUNTIFS(Optionen!$T$3:$T$8,Leistungsübersicht!$D$9,Optionen!$U$3:$U$8,'Leistungsübersicht - WIP'!E208)</f>
        <v>0</v>
      </c>
      <c r="S208" t="str">
        <f t="shared" si="37"/>
        <v/>
      </c>
      <c r="T208" t="str">
        <f t="shared" si="38"/>
        <v/>
      </c>
      <c r="U208" t="str">
        <f t="shared" si="39"/>
        <v/>
      </c>
      <c r="V208" t="str">
        <f t="shared" si="40"/>
        <v/>
      </c>
      <c r="X208" t="str">
        <f t="shared" si="41"/>
        <v/>
      </c>
      <c r="Y208" t="str">
        <f t="array" ref="Y208">IFERROR(INDEX($T$6:$T$305,MATCH(1,COUNTIF($Y$5:Y207,$T$6:$T$305)+($T$6:$T507&lt;&gt;"")*1,0)),"")</f>
        <v/>
      </c>
      <c r="Z208" t="str">
        <f t="shared" si="42"/>
        <v/>
      </c>
      <c r="AA208" t="str">
        <f t="shared" si="43"/>
        <v/>
      </c>
      <c r="AC208" t="str">
        <f>IF(Y208="","",VLOOKUP(Y208,Detaildaten!$F$8:$W$308,18,0))</f>
        <v/>
      </c>
      <c r="AD208" t="str">
        <f>IF(Y208="","",Leistungsübersicht!$D$9)</f>
        <v/>
      </c>
      <c r="AE208" t="str">
        <f>IF(Y208="","",IF(AD208=Optionen!$N$6,Optionen!$N$6,IF(AD208=Optionen!$N$5,Leistungsübersicht!$D$10,IF(AD208=Optionen!$N$4,Leistungsübersicht!$D$10))))</f>
        <v/>
      </c>
      <c r="AF208" t="str">
        <f>IF(Y208="","",IF(AD208=Optionen!$N$4,Leistungsübersicht!$D$11))</f>
        <v/>
      </c>
      <c r="AG208" s="19" t="str">
        <f>_xlfn.IFNA(INDEX(Verteilungsschlüssel!$B$5:$V$35,MATCH('Leistungsübersicht - WIP'!AC208,Verteilungsschlüssel!$B$5:$B$35,0),MATCH('Leistungsübersicht - WIP'!AE208,Verteilungsschlüssel!$B$5:$V$5,0)),"")</f>
        <v/>
      </c>
    </row>
    <row r="209" spans="2:33" x14ac:dyDescent="0.3">
      <c r="B209">
        <v>204</v>
      </c>
      <c r="C209" t="str">
        <f>IF(Detaildaten!AD211="","",Detaildaten!AD211)</f>
        <v/>
      </c>
      <c r="D209" t="str">
        <f>IF(Detaildaten!AE211="","",Detaildaten!AE211)</f>
        <v>(Bitte Wählen)</v>
      </c>
      <c r="E209" t="str">
        <f>IF(Detaildaten!AC211="","",Detaildaten!AC211)</f>
        <v>(Bitte Wählen)</v>
      </c>
      <c r="G209" t="str">
        <f>CONCATENATE(Detaildaten!D211," [",Detaildaten!E211,"] ")</f>
        <v xml:space="preserve"> [] </v>
      </c>
      <c r="H209" t="str">
        <f>IF(Detaildaten!F211="","",Detaildaten!F211)</f>
        <v/>
      </c>
      <c r="I209" t="str">
        <f>Detaildaten!Z211</f>
        <v>(Bitte Wählen)</v>
      </c>
      <c r="J209" t="str">
        <f>IF(Detaildaten!AA211="","",Detaildaten!AA211)</f>
        <v/>
      </c>
      <c r="L209" t="str">
        <f t="shared" si="33"/>
        <v/>
      </c>
      <c r="M209" t="str">
        <f t="shared" si="34"/>
        <v/>
      </c>
      <c r="N209" t="str">
        <f t="shared" si="35"/>
        <v/>
      </c>
      <c r="O209" t="str">
        <f t="shared" si="36"/>
        <v/>
      </c>
      <c r="Q209">
        <f>COUNTIFS(Optionen!$T$3:$T$8,Leistungsübersicht!$D$9,Optionen!$U$3:$U$8,'Leistungsübersicht - WIP'!E209)</f>
        <v>0</v>
      </c>
      <c r="S209" t="str">
        <f t="shared" si="37"/>
        <v/>
      </c>
      <c r="T209" t="str">
        <f t="shared" si="38"/>
        <v/>
      </c>
      <c r="U209" t="str">
        <f t="shared" si="39"/>
        <v/>
      </c>
      <c r="V209" t="str">
        <f t="shared" si="40"/>
        <v/>
      </c>
      <c r="X209" t="str">
        <f t="shared" si="41"/>
        <v/>
      </c>
      <c r="Y209" t="str">
        <f t="array" ref="Y209">IFERROR(INDEX($T$6:$T$305,MATCH(1,COUNTIF($Y$5:Y208,$T$6:$T$305)+($T$6:$T508&lt;&gt;"")*1,0)),"")</f>
        <v/>
      </c>
      <c r="Z209" t="str">
        <f t="shared" si="42"/>
        <v/>
      </c>
      <c r="AA209" t="str">
        <f t="shared" si="43"/>
        <v/>
      </c>
      <c r="AC209" t="str">
        <f>IF(Y209="","",VLOOKUP(Y209,Detaildaten!$F$8:$W$308,18,0))</f>
        <v/>
      </c>
      <c r="AD209" t="str">
        <f>IF(Y209="","",Leistungsübersicht!$D$9)</f>
        <v/>
      </c>
      <c r="AE209" t="str">
        <f>IF(Y209="","",IF(AD209=Optionen!$N$6,Optionen!$N$6,IF(AD209=Optionen!$N$5,Leistungsübersicht!$D$10,IF(AD209=Optionen!$N$4,Leistungsübersicht!$D$10))))</f>
        <v/>
      </c>
      <c r="AF209" t="str">
        <f>IF(Y209="","",IF(AD209=Optionen!$N$4,Leistungsübersicht!$D$11))</f>
        <v/>
      </c>
      <c r="AG209" s="19" t="str">
        <f>_xlfn.IFNA(INDEX(Verteilungsschlüssel!$B$5:$V$35,MATCH('Leistungsübersicht - WIP'!AC209,Verteilungsschlüssel!$B$5:$B$35,0),MATCH('Leistungsübersicht - WIP'!AE209,Verteilungsschlüssel!$B$5:$V$5,0)),"")</f>
        <v/>
      </c>
    </row>
    <row r="210" spans="2:33" x14ac:dyDescent="0.3">
      <c r="B210">
        <v>205</v>
      </c>
      <c r="C210" t="str">
        <f>IF(Detaildaten!AD212="","",Detaildaten!AD212)</f>
        <v/>
      </c>
      <c r="D210" t="str">
        <f>IF(Detaildaten!AE212="","",Detaildaten!AE212)</f>
        <v>(Bitte Wählen)</v>
      </c>
      <c r="E210" t="str">
        <f>IF(Detaildaten!AC212="","",Detaildaten!AC212)</f>
        <v>(Bitte Wählen)</v>
      </c>
      <c r="G210" t="str">
        <f>CONCATENATE(Detaildaten!D212," [",Detaildaten!E212,"] ")</f>
        <v xml:space="preserve"> [] </v>
      </c>
      <c r="H210" t="str">
        <f>IF(Detaildaten!F212="","",Detaildaten!F212)</f>
        <v/>
      </c>
      <c r="I210" t="str">
        <f>Detaildaten!Z212</f>
        <v>(Bitte Wählen)</v>
      </c>
      <c r="J210" t="str">
        <f>IF(Detaildaten!AA212="","",Detaildaten!AA212)</f>
        <v/>
      </c>
      <c r="L210" t="str">
        <f t="shared" si="33"/>
        <v/>
      </c>
      <c r="M210" t="str">
        <f t="shared" si="34"/>
        <v/>
      </c>
      <c r="N210" t="str">
        <f t="shared" si="35"/>
        <v/>
      </c>
      <c r="O210" t="str">
        <f t="shared" si="36"/>
        <v/>
      </c>
      <c r="Q210">
        <f>COUNTIFS(Optionen!$T$3:$T$8,Leistungsübersicht!$D$9,Optionen!$U$3:$U$8,'Leistungsübersicht - WIP'!E210)</f>
        <v>0</v>
      </c>
      <c r="S210" t="str">
        <f t="shared" si="37"/>
        <v/>
      </c>
      <c r="T210" t="str">
        <f t="shared" si="38"/>
        <v/>
      </c>
      <c r="U210" t="str">
        <f t="shared" si="39"/>
        <v/>
      </c>
      <c r="V210" t="str">
        <f t="shared" si="40"/>
        <v/>
      </c>
      <c r="X210" t="str">
        <f t="shared" si="41"/>
        <v/>
      </c>
      <c r="Y210" t="str">
        <f t="array" ref="Y210">IFERROR(INDEX($T$6:$T$305,MATCH(1,COUNTIF($Y$5:Y209,$T$6:$T$305)+($T$6:$T509&lt;&gt;"")*1,0)),"")</f>
        <v/>
      </c>
      <c r="Z210" t="str">
        <f t="shared" si="42"/>
        <v/>
      </c>
      <c r="AA210" t="str">
        <f t="shared" si="43"/>
        <v/>
      </c>
      <c r="AC210" t="str">
        <f>IF(Y210="","",VLOOKUP(Y210,Detaildaten!$F$8:$W$308,18,0))</f>
        <v/>
      </c>
      <c r="AD210" t="str">
        <f>IF(Y210="","",Leistungsübersicht!$D$9)</f>
        <v/>
      </c>
      <c r="AE210" t="str">
        <f>IF(Y210="","",IF(AD210=Optionen!$N$6,Optionen!$N$6,IF(AD210=Optionen!$N$5,Leistungsübersicht!$D$10,IF(AD210=Optionen!$N$4,Leistungsübersicht!$D$10))))</f>
        <v/>
      </c>
      <c r="AF210" t="str">
        <f>IF(Y210="","",IF(AD210=Optionen!$N$4,Leistungsübersicht!$D$11))</f>
        <v/>
      </c>
      <c r="AG210" s="19" t="str">
        <f>_xlfn.IFNA(INDEX(Verteilungsschlüssel!$B$5:$V$35,MATCH('Leistungsübersicht - WIP'!AC210,Verteilungsschlüssel!$B$5:$B$35,0),MATCH('Leistungsübersicht - WIP'!AE210,Verteilungsschlüssel!$B$5:$V$5,0)),"")</f>
        <v/>
      </c>
    </row>
    <row r="211" spans="2:33" x14ac:dyDescent="0.3">
      <c r="B211">
        <v>206</v>
      </c>
      <c r="C211" t="str">
        <f>IF(Detaildaten!AD213="","",Detaildaten!AD213)</f>
        <v/>
      </c>
      <c r="D211" t="str">
        <f>IF(Detaildaten!AE213="","",Detaildaten!AE213)</f>
        <v>(Bitte Wählen)</v>
      </c>
      <c r="E211" t="str">
        <f>IF(Detaildaten!AC213="","",Detaildaten!AC213)</f>
        <v>(Bitte Wählen)</v>
      </c>
      <c r="G211" t="str">
        <f>CONCATENATE(Detaildaten!D213," [",Detaildaten!E213,"] ")</f>
        <v xml:space="preserve"> [] </v>
      </c>
      <c r="H211" t="str">
        <f>IF(Detaildaten!F213="","",Detaildaten!F213)</f>
        <v/>
      </c>
      <c r="I211" t="str">
        <f>Detaildaten!Z213</f>
        <v>(Bitte Wählen)</v>
      </c>
      <c r="J211" t="str">
        <f>IF(Detaildaten!AA213="","",Detaildaten!AA213)</f>
        <v/>
      </c>
      <c r="L211" t="str">
        <f t="shared" si="33"/>
        <v/>
      </c>
      <c r="M211" t="str">
        <f t="shared" si="34"/>
        <v/>
      </c>
      <c r="N211" t="str">
        <f t="shared" si="35"/>
        <v/>
      </c>
      <c r="O211" t="str">
        <f t="shared" si="36"/>
        <v/>
      </c>
      <c r="Q211">
        <f>COUNTIFS(Optionen!$T$3:$T$8,Leistungsübersicht!$D$9,Optionen!$U$3:$U$8,'Leistungsübersicht - WIP'!E211)</f>
        <v>0</v>
      </c>
      <c r="S211" t="str">
        <f t="shared" si="37"/>
        <v/>
      </c>
      <c r="T211" t="str">
        <f t="shared" si="38"/>
        <v/>
      </c>
      <c r="U211" t="str">
        <f t="shared" si="39"/>
        <v/>
      </c>
      <c r="V211" t="str">
        <f t="shared" si="40"/>
        <v/>
      </c>
      <c r="X211" t="str">
        <f t="shared" si="41"/>
        <v/>
      </c>
      <c r="Y211" t="str">
        <f t="array" ref="Y211">IFERROR(INDEX($T$6:$T$305,MATCH(1,COUNTIF($Y$5:Y210,$T$6:$T$305)+($T$6:$T510&lt;&gt;"")*1,0)),"")</f>
        <v/>
      </c>
      <c r="Z211" t="str">
        <f t="shared" si="42"/>
        <v/>
      </c>
      <c r="AA211" t="str">
        <f t="shared" si="43"/>
        <v/>
      </c>
      <c r="AC211" t="str">
        <f>IF(Y211="","",VLOOKUP(Y211,Detaildaten!$F$8:$W$308,18,0))</f>
        <v/>
      </c>
      <c r="AD211" t="str">
        <f>IF(Y211="","",Leistungsübersicht!$D$9)</f>
        <v/>
      </c>
      <c r="AE211" t="str">
        <f>IF(Y211="","",IF(AD211=Optionen!$N$6,Optionen!$N$6,IF(AD211=Optionen!$N$5,Leistungsübersicht!$D$10,IF(AD211=Optionen!$N$4,Leistungsübersicht!$D$10))))</f>
        <v/>
      </c>
      <c r="AF211" t="str">
        <f>IF(Y211="","",IF(AD211=Optionen!$N$4,Leistungsübersicht!$D$11))</f>
        <v/>
      </c>
      <c r="AG211" s="19" t="str">
        <f>_xlfn.IFNA(INDEX(Verteilungsschlüssel!$B$5:$V$35,MATCH('Leistungsübersicht - WIP'!AC211,Verteilungsschlüssel!$B$5:$B$35,0),MATCH('Leistungsübersicht - WIP'!AE211,Verteilungsschlüssel!$B$5:$V$5,0)),"")</f>
        <v/>
      </c>
    </row>
    <row r="212" spans="2:33" x14ac:dyDescent="0.3">
      <c r="B212">
        <v>207</v>
      </c>
      <c r="C212" t="str">
        <f>IF(Detaildaten!AD214="","",Detaildaten!AD214)</f>
        <v/>
      </c>
      <c r="D212" t="str">
        <f>IF(Detaildaten!AE214="","",Detaildaten!AE214)</f>
        <v>(Bitte Wählen)</v>
      </c>
      <c r="E212" t="str">
        <f>IF(Detaildaten!AC214="","",Detaildaten!AC214)</f>
        <v>(Bitte Wählen)</v>
      </c>
      <c r="G212" t="str">
        <f>CONCATENATE(Detaildaten!D214," [",Detaildaten!E214,"] ")</f>
        <v xml:space="preserve"> [] </v>
      </c>
      <c r="H212" t="str">
        <f>IF(Detaildaten!F214="","",Detaildaten!F214)</f>
        <v/>
      </c>
      <c r="I212" t="str">
        <f>Detaildaten!Z214</f>
        <v>(Bitte Wählen)</v>
      </c>
      <c r="J212" t="str">
        <f>IF(Detaildaten!AA214="","",Detaildaten!AA214)</f>
        <v/>
      </c>
      <c r="L212" t="str">
        <f t="shared" si="33"/>
        <v/>
      </c>
      <c r="M212" t="str">
        <f t="shared" si="34"/>
        <v/>
      </c>
      <c r="N212" t="str">
        <f t="shared" si="35"/>
        <v/>
      </c>
      <c r="O212" t="str">
        <f t="shared" si="36"/>
        <v/>
      </c>
      <c r="Q212">
        <f>COUNTIFS(Optionen!$T$3:$T$8,Leistungsübersicht!$D$9,Optionen!$U$3:$U$8,'Leistungsübersicht - WIP'!E212)</f>
        <v>0</v>
      </c>
      <c r="S212" t="str">
        <f t="shared" si="37"/>
        <v/>
      </c>
      <c r="T212" t="str">
        <f t="shared" si="38"/>
        <v/>
      </c>
      <c r="U212" t="str">
        <f t="shared" si="39"/>
        <v/>
      </c>
      <c r="V212" t="str">
        <f t="shared" si="40"/>
        <v/>
      </c>
      <c r="X212" t="str">
        <f t="shared" si="41"/>
        <v/>
      </c>
      <c r="Y212" t="str">
        <f t="array" ref="Y212">IFERROR(INDEX($T$6:$T$305,MATCH(1,COUNTIF($Y$5:Y211,$T$6:$T$305)+($T$6:$T511&lt;&gt;"")*1,0)),"")</f>
        <v/>
      </c>
      <c r="Z212" t="str">
        <f t="shared" si="42"/>
        <v/>
      </c>
      <c r="AA212" t="str">
        <f t="shared" si="43"/>
        <v/>
      </c>
      <c r="AC212" t="str">
        <f>IF(Y212="","",VLOOKUP(Y212,Detaildaten!$F$8:$W$308,18,0))</f>
        <v/>
      </c>
      <c r="AD212" t="str">
        <f>IF(Y212="","",Leistungsübersicht!$D$9)</f>
        <v/>
      </c>
      <c r="AE212" t="str">
        <f>IF(Y212="","",IF(AD212=Optionen!$N$6,Optionen!$N$6,IF(AD212=Optionen!$N$5,Leistungsübersicht!$D$10,IF(AD212=Optionen!$N$4,Leistungsübersicht!$D$10))))</f>
        <v/>
      </c>
      <c r="AF212" t="str">
        <f>IF(Y212="","",IF(AD212=Optionen!$N$4,Leistungsübersicht!$D$11))</f>
        <v/>
      </c>
      <c r="AG212" s="19" t="str">
        <f>_xlfn.IFNA(INDEX(Verteilungsschlüssel!$B$5:$V$35,MATCH('Leistungsübersicht - WIP'!AC212,Verteilungsschlüssel!$B$5:$B$35,0),MATCH('Leistungsübersicht - WIP'!AE212,Verteilungsschlüssel!$B$5:$V$5,0)),"")</f>
        <v/>
      </c>
    </row>
    <row r="213" spans="2:33" x14ac:dyDescent="0.3">
      <c r="B213">
        <v>208</v>
      </c>
      <c r="C213" t="str">
        <f>IF(Detaildaten!AD215="","",Detaildaten!AD215)</f>
        <v/>
      </c>
      <c r="D213" t="str">
        <f>IF(Detaildaten!AE215="","",Detaildaten!AE215)</f>
        <v>(Bitte Wählen)</v>
      </c>
      <c r="E213" t="str">
        <f>IF(Detaildaten!AC215="","",Detaildaten!AC215)</f>
        <v>(Bitte Wählen)</v>
      </c>
      <c r="G213" t="str">
        <f>CONCATENATE(Detaildaten!D215," [",Detaildaten!E215,"] ")</f>
        <v xml:space="preserve"> [] </v>
      </c>
      <c r="H213" t="str">
        <f>IF(Detaildaten!F215="","",Detaildaten!F215)</f>
        <v/>
      </c>
      <c r="I213" t="str">
        <f>Detaildaten!Z215</f>
        <v>(Bitte Wählen)</v>
      </c>
      <c r="J213" t="str">
        <f>IF(Detaildaten!AA215="","",Detaildaten!AA215)</f>
        <v/>
      </c>
      <c r="L213" t="str">
        <f t="shared" si="33"/>
        <v/>
      </c>
      <c r="M213" t="str">
        <f t="shared" si="34"/>
        <v/>
      </c>
      <c r="N213" t="str">
        <f t="shared" si="35"/>
        <v/>
      </c>
      <c r="O213" t="str">
        <f t="shared" si="36"/>
        <v/>
      </c>
      <c r="Q213">
        <f>COUNTIFS(Optionen!$T$3:$T$8,Leistungsübersicht!$D$9,Optionen!$U$3:$U$8,'Leistungsübersicht - WIP'!E213)</f>
        <v>0</v>
      </c>
      <c r="S213" t="str">
        <f t="shared" si="37"/>
        <v/>
      </c>
      <c r="T213" t="str">
        <f t="shared" si="38"/>
        <v/>
      </c>
      <c r="U213" t="str">
        <f t="shared" si="39"/>
        <v/>
      </c>
      <c r="V213" t="str">
        <f t="shared" si="40"/>
        <v/>
      </c>
      <c r="X213" t="str">
        <f t="shared" si="41"/>
        <v/>
      </c>
      <c r="Y213" t="str">
        <f t="array" ref="Y213">IFERROR(INDEX($T$6:$T$305,MATCH(1,COUNTIF($Y$5:Y212,$T$6:$T$305)+($T$6:$T512&lt;&gt;"")*1,0)),"")</f>
        <v/>
      </c>
      <c r="Z213" t="str">
        <f t="shared" si="42"/>
        <v/>
      </c>
      <c r="AA213" t="str">
        <f t="shared" si="43"/>
        <v/>
      </c>
      <c r="AC213" t="str">
        <f>IF(Y213="","",VLOOKUP(Y213,Detaildaten!$F$8:$W$308,18,0))</f>
        <v/>
      </c>
      <c r="AD213" t="str">
        <f>IF(Y213="","",Leistungsübersicht!$D$9)</f>
        <v/>
      </c>
      <c r="AE213" t="str">
        <f>IF(Y213="","",IF(AD213=Optionen!$N$6,Optionen!$N$6,IF(AD213=Optionen!$N$5,Leistungsübersicht!$D$10,IF(AD213=Optionen!$N$4,Leistungsübersicht!$D$10))))</f>
        <v/>
      </c>
      <c r="AF213" t="str">
        <f>IF(Y213="","",IF(AD213=Optionen!$N$4,Leistungsübersicht!$D$11))</f>
        <v/>
      </c>
      <c r="AG213" s="19" t="str">
        <f>_xlfn.IFNA(INDEX(Verteilungsschlüssel!$B$5:$V$35,MATCH('Leistungsübersicht - WIP'!AC213,Verteilungsschlüssel!$B$5:$B$35,0),MATCH('Leistungsübersicht - WIP'!AE213,Verteilungsschlüssel!$B$5:$V$5,0)),"")</f>
        <v/>
      </c>
    </row>
    <row r="214" spans="2:33" x14ac:dyDescent="0.3">
      <c r="B214">
        <v>209</v>
      </c>
      <c r="C214" t="str">
        <f>IF(Detaildaten!AD216="","",Detaildaten!AD216)</f>
        <v/>
      </c>
      <c r="D214" t="str">
        <f>IF(Detaildaten!AE216="","",Detaildaten!AE216)</f>
        <v>(Bitte Wählen)</v>
      </c>
      <c r="E214" t="str">
        <f>IF(Detaildaten!AC216="","",Detaildaten!AC216)</f>
        <v>(Bitte Wählen)</v>
      </c>
      <c r="G214" t="str">
        <f>CONCATENATE(Detaildaten!D216," [",Detaildaten!E216,"] ")</f>
        <v xml:space="preserve"> [] </v>
      </c>
      <c r="H214" t="str">
        <f>IF(Detaildaten!F216="","",Detaildaten!F216)</f>
        <v/>
      </c>
      <c r="I214" t="str">
        <f>Detaildaten!Z216</f>
        <v>(Bitte Wählen)</v>
      </c>
      <c r="J214" t="str">
        <f>IF(Detaildaten!AA216="","",Detaildaten!AA216)</f>
        <v/>
      </c>
      <c r="L214" t="str">
        <f t="shared" si="33"/>
        <v/>
      </c>
      <c r="M214" t="str">
        <f t="shared" si="34"/>
        <v/>
      </c>
      <c r="N214" t="str">
        <f t="shared" si="35"/>
        <v/>
      </c>
      <c r="O214" t="str">
        <f t="shared" si="36"/>
        <v/>
      </c>
      <c r="Q214">
        <f>COUNTIFS(Optionen!$T$3:$T$8,Leistungsübersicht!$D$9,Optionen!$U$3:$U$8,'Leistungsübersicht - WIP'!E214)</f>
        <v>0</v>
      </c>
      <c r="S214" t="str">
        <f t="shared" si="37"/>
        <v/>
      </c>
      <c r="T214" t="str">
        <f t="shared" si="38"/>
        <v/>
      </c>
      <c r="U214" t="str">
        <f t="shared" si="39"/>
        <v/>
      </c>
      <c r="V214" t="str">
        <f t="shared" si="40"/>
        <v/>
      </c>
      <c r="X214" t="str">
        <f t="shared" si="41"/>
        <v/>
      </c>
      <c r="Y214" t="str">
        <f t="array" ref="Y214">IFERROR(INDEX($T$6:$T$305,MATCH(1,COUNTIF($Y$5:Y213,$T$6:$T$305)+($T$6:$T513&lt;&gt;"")*1,0)),"")</f>
        <v/>
      </c>
      <c r="Z214" t="str">
        <f t="shared" si="42"/>
        <v/>
      </c>
      <c r="AA214" t="str">
        <f t="shared" si="43"/>
        <v/>
      </c>
      <c r="AC214" t="str">
        <f>IF(Y214="","",VLOOKUP(Y214,Detaildaten!$F$8:$W$308,18,0))</f>
        <v/>
      </c>
      <c r="AD214" t="str">
        <f>IF(Y214="","",Leistungsübersicht!$D$9)</f>
        <v/>
      </c>
      <c r="AE214" t="str">
        <f>IF(Y214="","",IF(AD214=Optionen!$N$6,Optionen!$N$6,IF(AD214=Optionen!$N$5,Leistungsübersicht!$D$10,IF(AD214=Optionen!$N$4,Leistungsübersicht!$D$10))))</f>
        <v/>
      </c>
      <c r="AF214" t="str">
        <f>IF(Y214="","",IF(AD214=Optionen!$N$4,Leistungsübersicht!$D$11))</f>
        <v/>
      </c>
      <c r="AG214" s="19" t="str">
        <f>_xlfn.IFNA(INDEX(Verteilungsschlüssel!$B$5:$V$35,MATCH('Leistungsübersicht - WIP'!AC214,Verteilungsschlüssel!$B$5:$B$35,0),MATCH('Leistungsübersicht - WIP'!AE214,Verteilungsschlüssel!$B$5:$V$5,0)),"")</f>
        <v/>
      </c>
    </row>
    <row r="215" spans="2:33" x14ac:dyDescent="0.3">
      <c r="B215">
        <v>210</v>
      </c>
      <c r="C215" t="str">
        <f>IF(Detaildaten!AD217="","",Detaildaten!AD217)</f>
        <v/>
      </c>
      <c r="D215" t="str">
        <f>IF(Detaildaten!AE217="","",Detaildaten!AE217)</f>
        <v>(Bitte Wählen)</v>
      </c>
      <c r="E215" t="str">
        <f>IF(Detaildaten!AC217="","",Detaildaten!AC217)</f>
        <v>(Bitte Wählen)</v>
      </c>
      <c r="G215" t="str">
        <f>CONCATENATE(Detaildaten!D217," [",Detaildaten!E217,"] ")</f>
        <v xml:space="preserve"> [] </v>
      </c>
      <c r="H215" t="str">
        <f>IF(Detaildaten!F217="","",Detaildaten!F217)</f>
        <v/>
      </c>
      <c r="I215" t="str">
        <f>Detaildaten!Z217</f>
        <v>(Bitte Wählen)</v>
      </c>
      <c r="J215" t="str">
        <f>IF(Detaildaten!AA217="","",Detaildaten!AA217)</f>
        <v/>
      </c>
      <c r="L215" t="str">
        <f t="shared" si="33"/>
        <v/>
      </c>
      <c r="M215" t="str">
        <f t="shared" si="34"/>
        <v/>
      </c>
      <c r="N215" t="str">
        <f t="shared" si="35"/>
        <v/>
      </c>
      <c r="O215" t="str">
        <f t="shared" si="36"/>
        <v/>
      </c>
      <c r="Q215">
        <f>COUNTIFS(Optionen!$T$3:$T$8,Leistungsübersicht!$D$9,Optionen!$U$3:$U$8,'Leistungsübersicht - WIP'!E215)</f>
        <v>0</v>
      </c>
      <c r="S215" t="str">
        <f t="shared" si="37"/>
        <v/>
      </c>
      <c r="T215" t="str">
        <f t="shared" si="38"/>
        <v/>
      </c>
      <c r="U215" t="str">
        <f t="shared" si="39"/>
        <v/>
      </c>
      <c r="V215" t="str">
        <f t="shared" si="40"/>
        <v/>
      </c>
      <c r="X215" t="str">
        <f t="shared" si="41"/>
        <v/>
      </c>
      <c r="Y215" t="str">
        <f t="array" ref="Y215">IFERROR(INDEX($T$6:$T$305,MATCH(1,COUNTIF($Y$5:Y214,$T$6:$T$305)+($T$6:$T514&lt;&gt;"")*1,0)),"")</f>
        <v/>
      </c>
      <c r="Z215" t="str">
        <f t="shared" si="42"/>
        <v/>
      </c>
      <c r="AA215" t="str">
        <f t="shared" si="43"/>
        <v/>
      </c>
      <c r="AC215" t="str">
        <f>IF(Y215="","",VLOOKUP(Y215,Detaildaten!$F$8:$W$308,18,0))</f>
        <v/>
      </c>
      <c r="AD215" t="str">
        <f>IF(Y215="","",Leistungsübersicht!$D$9)</f>
        <v/>
      </c>
      <c r="AE215" t="str">
        <f>IF(Y215="","",IF(AD215=Optionen!$N$6,Optionen!$N$6,IF(AD215=Optionen!$N$5,Leistungsübersicht!$D$10,IF(AD215=Optionen!$N$4,Leistungsübersicht!$D$10))))</f>
        <v/>
      </c>
      <c r="AF215" t="str">
        <f>IF(Y215="","",IF(AD215=Optionen!$N$4,Leistungsübersicht!$D$11))</f>
        <v/>
      </c>
      <c r="AG215" s="19" t="str">
        <f>_xlfn.IFNA(INDEX(Verteilungsschlüssel!$B$5:$V$35,MATCH('Leistungsübersicht - WIP'!AC215,Verteilungsschlüssel!$B$5:$B$35,0),MATCH('Leistungsübersicht - WIP'!AE215,Verteilungsschlüssel!$B$5:$V$5,0)),"")</f>
        <v/>
      </c>
    </row>
    <row r="216" spans="2:33" x14ac:dyDescent="0.3">
      <c r="B216">
        <v>211</v>
      </c>
      <c r="C216" t="str">
        <f>IF(Detaildaten!AD218="","",Detaildaten!AD218)</f>
        <v/>
      </c>
      <c r="D216" t="str">
        <f>IF(Detaildaten!AE218="","",Detaildaten!AE218)</f>
        <v>(Bitte Wählen)</v>
      </c>
      <c r="E216" t="str">
        <f>IF(Detaildaten!AC218="","",Detaildaten!AC218)</f>
        <v>(Bitte Wählen)</v>
      </c>
      <c r="G216" t="str">
        <f>CONCATENATE(Detaildaten!D218," [",Detaildaten!E218,"] ")</f>
        <v xml:space="preserve"> [] </v>
      </c>
      <c r="H216" t="str">
        <f>IF(Detaildaten!F218="","",Detaildaten!F218)</f>
        <v/>
      </c>
      <c r="I216" t="str">
        <f>Detaildaten!Z218</f>
        <v>(Bitte Wählen)</v>
      </c>
      <c r="J216" t="str">
        <f>IF(Detaildaten!AA218="","",Detaildaten!AA218)</f>
        <v/>
      </c>
      <c r="L216" t="str">
        <f t="shared" si="33"/>
        <v/>
      </c>
      <c r="M216" t="str">
        <f t="shared" si="34"/>
        <v/>
      </c>
      <c r="N216" t="str">
        <f t="shared" si="35"/>
        <v/>
      </c>
      <c r="O216" t="str">
        <f t="shared" si="36"/>
        <v/>
      </c>
      <c r="Q216">
        <f>COUNTIFS(Optionen!$T$3:$T$8,Leistungsübersicht!$D$9,Optionen!$U$3:$U$8,'Leistungsübersicht - WIP'!E216)</f>
        <v>0</v>
      </c>
      <c r="S216" t="str">
        <f t="shared" si="37"/>
        <v/>
      </c>
      <c r="T216" t="str">
        <f t="shared" si="38"/>
        <v/>
      </c>
      <c r="U216" t="str">
        <f t="shared" si="39"/>
        <v/>
      </c>
      <c r="V216" t="str">
        <f t="shared" si="40"/>
        <v/>
      </c>
      <c r="X216" t="str">
        <f t="shared" si="41"/>
        <v/>
      </c>
      <c r="Y216" t="str">
        <f t="array" ref="Y216">IFERROR(INDEX($T$6:$T$305,MATCH(1,COUNTIF($Y$5:Y215,$T$6:$T$305)+($T$6:$T515&lt;&gt;"")*1,0)),"")</f>
        <v/>
      </c>
      <c r="Z216" t="str">
        <f t="shared" si="42"/>
        <v/>
      </c>
      <c r="AA216" t="str">
        <f t="shared" si="43"/>
        <v/>
      </c>
      <c r="AC216" t="str">
        <f>IF(Y216="","",VLOOKUP(Y216,Detaildaten!$F$8:$W$308,18,0))</f>
        <v/>
      </c>
      <c r="AD216" t="str">
        <f>IF(Y216="","",Leistungsübersicht!$D$9)</f>
        <v/>
      </c>
      <c r="AE216" t="str">
        <f>IF(Y216="","",IF(AD216=Optionen!$N$6,Optionen!$N$6,IF(AD216=Optionen!$N$5,Leistungsübersicht!$D$10,IF(AD216=Optionen!$N$4,Leistungsübersicht!$D$10))))</f>
        <v/>
      </c>
      <c r="AF216" t="str">
        <f>IF(Y216="","",IF(AD216=Optionen!$N$4,Leistungsübersicht!$D$11))</f>
        <v/>
      </c>
      <c r="AG216" s="19" t="str">
        <f>_xlfn.IFNA(INDEX(Verteilungsschlüssel!$B$5:$V$35,MATCH('Leistungsübersicht - WIP'!AC216,Verteilungsschlüssel!$B$5:$B$35,0),MATCH('Leistungsübersicht - WIP'!AE216,Verteilungsschlüssel!$B$5:$V$5,0)),"")</f>
        <v/>
      </c>
    </row>
    <row r="217" spans="2:33" x14ac:dyDescent="0.3">
      <c r="B217">
        <v>212</v>
      </c>
      <c r="C217" t="str">
        <f>IF(Detaildaten!AD219="","",Detaildaten!AD219)</f>
        <v/>
      </c>
      <c r="D217" t="str">
        <f>IF(Detaildaten!AE219="","",Detaildaten!AE219)</f>
        <v>(Bitte Wählen)</v>
      </c>
      <c r="E217" t="str">
        <f>IF(Detaildaten!AC219="","",Detaildaten!AC219)</f>
        <v>(Bitte Wählen)</v>
      </c>
      <c r="G217" t="str">
        <f>CONCATENATE(Detaildaten!D219," [",Detaildaten!E219,"] ")</f>
        <v xml:space="preserve"> [] </v>
      </c>
      <c r="H217" t="str">
        <f>IF(Detaildaten!F219="","",Detaildaten!F219)</f>
        <v/>
      </c>
      <c r="I217" t="str">
        <f>Detaildaten!Z219</f>
        <v>(Bitte Wählen)</v>
      </c>
      <c r="J217" t="str">
        <f>IF(Detaildaten!AA219="","",Detaildaten!AA219)</f>
        <v/>
      </c>
      <c r="L217" t="str">
        <f t="shared" si="33"/>
        <v/>
      </c>
      <c r="M217" t="str">
        <f t="shared" si="34"/>
        <v/>
      </c>
      <c r="N217" t="str">
        <f t="shared" si="35"/>
        <v/>
      </c>
      <c r="O217" t="str">
        <f t="shared" si="36"/>
        <v/>
      </c>
      <c r="Q217">
        <f>COUNTIFS(Optionen!$T$3:$T$8,Leistungsübersicht!$D$9,Optionen!$U$3:$U$8,'Leistungsübersicht - WIP'!E217)</f>
        <v>0</v>
      </c>
      <c r="S217" t="str">
        <f t="shared" si="37"/>
        <v/>
      </c>
      <c r="T217" t="str">
        <f t="shared" si="38"/>
        <v/>
      </c>
      <c r="U217" t="str">
        <f t="shared" si="39"/>
        <v/>
      </c>
      <c r="V217" t="str">
        <f t="shared" si="40"/>
        <v/>
      </c>
      <c r="X217" t="str">
        <f t="shared" si="41"/>
        <v/>
      </c>
      <c r="Y217" t="str">
        <f t="array" ref="Y217">IFERROR(INDEX($T$6:$T$305,MATCH(1,COUNTIF($Y$5:Y216,$T$6:$T$305)+($T$6:$T516&lt;&gt;"")*1,0)),"")</f>
        <v/>
      </c>
      <c r="Z217" t="str">
        <f t="shared" si="42"/>
        <v/>
      </c>
      <c r="AA217" t="str">
        <f t="shared" si="43"/>
        <v/>
      </c>
      <c r="AC217" t="str">
        <f>IF(Y217="","",VLOOKUP(Y217,Detaildaten!$F$8:$W$308,18,0))</f>
        <v/>
      </c>
      <c r="AD217" t="str">
        <f>IF(Y217="","",Leistungsübersicht!$D$9)</f>
        <v/>
      </c>
      <c r="AE217" t="str">
        <f>IF(Y217="","",IF(AD217=Optionen!$N$6,Optionen!$N$6,IF(AD217=Optionen!$N$5,Leistungsübersicht!$D$10,IF(AD217=Optionen!$N$4,Leistungsübersicht!$D$10))))</f>
        <v/>
      </c>
      <c r="AF217" t="str">
        <f>IF(Y217="","",IF(AD217=Optionen!$N$4,Leistungsübersicht!$D$11))</f>
        <v/>
      </c>
      <c r="AG217" s="19" t="str">
        <f>_xlfn.IFNA(INDEX(Verteilungsschlüssel!$B$5:$V$35,MATCH('Leistungsübersicht - WIP'!AC217,Verteilungsschlüssel!$B$5:$B$35,0),MATCH('Leistungsübersicht - WIP'!AE217,Verteilungsschlüssel!$B$5:$V$5,0)),"")</f>
        <v/>
      </c>
    </row>
    <row r="218" spans="2:33" x14ac:dyDescent="0.3">
      <c r="B218">
        <v>213</v>
      </c>
      <c r="C218" t="str">
        <f>IF(Detaildaten!AD220="","",Detaildaten!AD220)</f>
        <v/>
      </c>
      <c r="D218" t="str">
        <f>IF(Detaildaten!AE220="","",Detaildaten!AE220)</f>
        <v>(Bitte Wählen)</v>
      </c>
      <c r="E218" t="str">
        <f>IF(Detaildaten!AC220="","",Detaildaten!AC220)</f>
        <v>(Bitte Wählen)</v>
      </c>
      <c r="G218" t="str">
        <f>CONCATENATE(Detaildaten!D220," [",Detaildaten!E220,"] ")</f>
        <v xml:space="preserve"> [] </v>
      </c>
      <c r="H218" t="str">
        <f>IF(Detaildaten!F220="","",Detaildaten!F220)</f>
        <v/>
      </c>
      <c r="I218" t="str">
        <f>Detaildaten!Z220</f>
        <v>(Bitte Wählen)</v>
      </c>
      <c r="J218" t="str">
        <f>IF(Detaildaten!AA220="","",Detaildaten!AA220)</f>
        <v/>
      </c>
      <c r="L218" t="str">
        <f t="shared" si="33"/>
        <v/>
      </c>
      <c r="M218" t="str">
        <f t="shared" si="34"/>
        <v/>
      </c>
      <c r="N218" t="str">
        <f t="shared" si="35"/>
        <v/>
      </c>
      <c r="O218" t="str">
        <f t="shared" si="36"/>
        <v/>
      </c>
      <c r="Q218">
        <f>COUNTIFS(Optionen!$T$3:$T$8,Leistungsübersicht!$D$9,Optionen!$U$3:$U$8,'Leistungsübersicht - WIP'!E218)</f>
        <v>0</v>
      </c>
      <c r="S218" t="str">
        <f t="shared" si="37"/>
        <v/>
      </c>
      <c r="T218" t="str">
        <f t="shared" si="38"/>
        <v/>
      </c>
      <c r="U218" t="str">
        <f t="shared" si="39"/>
        <v/>
      </c>
      <c r="V218" t="str">
        <f t="shared" si="40"/>
        <v/>
      </c>
      <c r="X218" t="str">
        <f t="shared" si="41"/>
        <v/>
      </c>
      <c r="Y218" t="str">
        <f t="array" ref="Y218">IFERROR(INDEX($T$6:$T$305,MATCH(1,COUNTIF($Y$5:Y217,$T$6:$T$305)+($T$6:$T517&lt;&gt;"")*1,0)),"")</f>
        <v/>
      </c>
      <c r="Z218" t="str">
        <f t="shared" si="42"/>
        <v/>
      </c>
      <c r="AA218" t="str">
        <f t="shared" si="43"/>
        <v/>
      </c>
      <c r="AC218" t="str">
        <f>IF(Y218="","",VLOOKUP(Y218,Detaildaten!$F$8:$W$308,18,0))</f>
        <v/>
      </c>
      <c r="AD218" t="str">
        <f>IF(Y218="","",Leistungsübersicht!$D$9)</f>
        <v/>
      </c>
      <c r="AE218" t="str">
        <f>IF(Y218="","",IF(AD218=Optionen!$N$6,Optionen!$N$6,IF(AD218=Optionen!$N$5,Leistungsübersicht!$D$10,IF(AD218=Optionen!$N$4,Leistungsübersicht!$D$10))))</f>
        <v/>
      </c>
      <c r="AF218" t="str">
        <f>IF(Y218="","",IF(AD218=Optionen!$N$4,Leistungsübersicht!$D$11))</f>
        <v/>
      </c>
      <c r="AG218" s="19" t="str">
        <f>_xlfn.IFNA(INDEX(Verteilungsschlüssel!$B$5:$V$35,MATCH('Leistungsübersicht - WIP'!AC218,Verteilungsschlüssel!$B$5:$B$35,0),MATCH('Leistungsübersicht - WIP'!AE218,Verteilungsschlüssel!$B$5:$V$5,0)),"")</f>
        <v/>
      </c>
    </row>
    <row r="219" spans="2:33" x14ac:dyDescent="0.3">
      <c r="B219">
        <v>214</v>
      </c>
      <c r="C219" t="str">
        <f>IF(Detaildaten!AD221="","",Detaildaten!AD221)</f>
        <v/>
      </c>
      <c r="D219" t="str">
        <f>IF(Detaildaten!AE221="","",Detaildaten!AE221)</f>
        <v>(Bitte Wählen)</v>
      </c>
      <c r="E219" t="str">
        <f>IF(Detaildaten!AC221="","",Detaildaten!AC221)</f>
        <v>(Bitte Wählen)</v>
      </c>
      <c r="G219" t="str">
        <f>CONCATENATE(Detaildaten!D221," [",Detaildaten!E221,"] ")</f>
        <v xml:space="preserve"> [] </v>
      </c>
      <c r="H219" t="str">
        <f>IF(Detaildaten!F221="","",Detaildaten!F221)</f>
        <v/>
      </c>
      <c r="I219" t="str">
        <f>Detaildaten!Z221</f>
        <v>(Bitte Wählen)</v>
      </c>
      <c r="J219" t="str">
        <f>IF(Detaildaten!AA221="","",Detaildaten!AA221)</f>
        <v/>
      </c>
      <c r="L219" t="str">
        <f t="shared" si="33"/>
        <v/>
      </c>
      <c r="M219" t="str">
        <f t="shared" si="34"/>
        <v/>
      </c>
      <c r="N219" t="str">
        <f t="shared" si="35"/>
        <v/>
      </c>
      <c r="O219" t="str">
        <f t="shared" si="36"/>
        <v/>
      </c>
      <c r="Q219">
        <f>COUNTIFS(Optionen!$T$3:$T$8,Leistungsübersicht!$D$9,Optionen!$U$3:$U$8,'Leistungsübersicht - WIP'!E219)</f>
        <v>0</v>
      </c>
      <c r="S219" t="str">
        <f t="shared" si="37"/>
        <v/>
      </c>
      <c r="T219" t="str">
        <f t="shared" si="38"/>
        <v/>
      </c>
      <c r="U219" t="str">
        <f t="shared" si="39"/>
        <v/>
      </c>
      <c r="V219" t="str">
        <f t="shared" si="40"/>
        <v/>
      </c>
      <c r="X219" t="str">
        <f t="shared" si="41"/>
        <v/>
      </c>
      <c r="Y219" t="str">
        <f t="array" ref="Y219">IFERROR(INDEX($T$6:$T$305,MATCH(1,COUNTIF($Y$5:Y218,$T$6:$T$305)+($T$6:$T518&lt;&gt;"")*1,0)),"")</f>
        <v/>
      </c>
      <c r="Z219" t="str">
        <f t="shared" si="42"/>
        <v/>
      </c>
      <c r="AA219" t="str">
        <f t="shared" si="43"/>
        <v/>
      </c>
      <c r="AC219" t="str">
        <f>IF(Y219="","",VLOOKUP(Y219,Detaildaten!$F$8:$W$308,18,0))</f>
        <v/>
      </c>
      <c r="AD219" t="str">
        <f>IF(Y219="","",Leistungsübersicht!$D$9)</f>
        <v/>
      </c>
      <c r="AE219" t="str">
        <f>IF(Y219="","",IF(AD219=Optionen!$N$6,Optionen!$N$6,IF(AD219=Optionen!$N$5,Leistungsübersicht!$D$10,IF(AD219=Optionen!$N$4,Leistungsübersicht!$D$10))))</f>
        <v/>
      </c>
      <c r="AF219" t="str">
        <f>IF(Y219="","",IF(AD219=Optionen!$N$4,Leistungsübersicht!$D$11))</f>
        <v/>
      </c>
      <c r="AG219" s="19" t="str">
        <f>_xlfn.IFNA(INDEX(Verteilungsschlüssel!$B$5:$V$35,MATCH('Leistungsübersicht - WIP'!AC219,Verteilungsschlüssel!$B$5:$B$35,0),MATCH('Leistungsübersicht - WIP'!AE219,Verteilungsschlüssel!$B$5:$V$5,0)),"")</f>
        <v/>
      </c>
    </row>
    <row r="220" spans="2:33" x14ac:dyDescent="0.3">
      <c r="B220">
        <v>215</v>
      </c>
      <c r="C220" t="str">
        <f>IF(Detaildaten!AD222="","",Detaildaten!AD222)</f>
        <v/>
      </c>
      <c r="D220" t="str">
        <f>IF(Detaildaten!AE222="","",Detaildaten!AE222)</f>
        <v>(Bitte Wählen)</v>
      </c>
      <c r="E220" t="str">
        <f>IF(Detaildaten!AC222="","",Detaildaten!AC222)</f>
        <v>(Bitte Wählen)</v>
      </c>
      <c r="G220" t="str">
        <f>CONCATENATE(Detaildaten!D222," [",Detaildaten!E222,"] ")</f>
        <v xml:space="preserve"> [] </v>
      </c>
      <c r="H220" t="str">
        <f>IF(Detaildaten!F222="","",Detaildaten!F222)</f>
        <v/>
      </c>
      <c r="I220" t="str">
        <f>Detaildaten!Z222</f>
        <v>(Bitte Wählen)</v>
      </c>
      <c r="J220" t="str">
        <f>IF(Detaildaten!AA222="","",Detaildaten!AA222)</f>
        <v/>
      </c>
      <c r="L220" t="str">
        <f t="shared" si="33"/>
        <v/>
      </c>
      <c r="M220" t="str">
        <f t="shared" si="34"/>
        <v/>
      </c>
      <c r="N220" t="str">
        <f t="shared" si="35"/>
        <v/>
      </c>
      <c r="O220" t="str">
        <f t="shared" si="36"/>
        <v/>
      </c>
      <c r="Q220">
        <f>COUNTIFS(Optionen!$T$3:$T$8,Leistungsübersicht!$D$9,Optionen!$U$3:$U$8,'Leistungsübersicht - WIP'!E220)</f>
        <v>0</v>
      </c>
      <c r="S220" t="str">
        <f t="shared" si="37"/>
        <v/>
      </c>
      <c r="T220" t="str">
        <f t="shared" si="38"/>
        <v/>
      </c>
      <c r="U220" t="str">
        <f t="shared" si="39"/>
        <v/>
      </c>
      <c r="V220" t="str">
        <f t="shared" si="40"/>
        <v/>
      </c>
      <c r="X220" t="str">
        <f t="shared" si="41"/>
        <v/>
      </c>
      <c r="Y220" t="str">
        <f t="array" ref="Y220">IFERROR(INDEX($T$6:$T$305,MATCH(1,COUNTIF($Y$5:Y219,$T$6:$T$305)+($T$6:$T519&lt;&gt;"")*1,0)),"")</f>
        <v/>
      </c>
      <c r="Z220" t="str">
        <f t="shared" si="42"/>
        <v/>
      </c>
      <c r="AA220" t="str">
        <f t="shared" si="43"/>
        <v/>
      </c>
      <c r="AC220" t="str">
        <f>IF(Y220="","",VLOOKUP(Y220,Detaildaten!$F$8:$W$308,18,0))</f>
        <v/>
      </c>
      <c r="AD220" t="str">
        <f>IF(Y220="","",Leistungsübersicht!$D$9)</f>
        <v/>
      </c>
      <c r="AE220" t="str">
        <f>IF(Y220="","",IF(AD220=Optionen!$N$6,Optionen!$N$6,IF(AD220=Optionen!$N$5,Leistungsübersicht!$D$10,IF(AD220=Optionen!$N$4,Leistungsübersicht!$D$10))))</f>
        <v/>
      </c>
      <c r="AF220" t="str">
        <f>IF(Y220="","",IF(AD220=Optionen!$N$4,Leistungsübersicht!$D$11))</f>
        <v/>
      </c>
      <c r="AG220" s="19" t="str">
        <f>_xlfn.IFNA(INDEX(Verteilungsschlüssel!$B$5:$V$35,MATCH('Leistungsübersicht - WIP'!AC220,Verteilungsschlüssel!$B$5:$B$35,0),MATCH('Leistungsübersicht - WIP'!AE220,Verteilungsschlüssel!$B$5:$V$5,0)),"")</f>
        <v/>
      </c>
    </row>
    <row r="221" spans="2:33" x14ac:dyDescent="0.3">
      <c r="B221">
        <v>216</v>
      </c>
      <c r="C221" t="str">
        <f>IF(Detaildaten!AD223="","",Detaildaten!AD223)</f>
        <v/>
      </c>
      <c r="D221" t="str">
        <f>IF(Detaildaten!AE223="","",Detaildaten!AE223)</f>
        <v>(Bitte Wählen)</v>
      </c>
      <c r="E221" t="str">
        <f>IF(Detaildaten!AC223="","",Detaildaten!AC223)</f>
        <v>(Bitte Wählen)</v>
      </c>
      <c r="G221" t="str">
        <f>CONCATENATE(Detaildaten!D223," [",Detaildaten!E223,"] ")</f>
        <v xml:space="preserve"> [] </v>
      </c>
      <c r="H221" t="str">
        <f>IF(Detaildaten!F223="","",Detaildaten!F223)</f>
        <v/>
      </c>
      <c r="I221" t="str">
        <f>Detaildaten!Z223</f>
        <v>(Bitte Wählen)</v>
      </c>
      <c r="J221" t="str">
        <f>IF(Detaildaten!AA223="","",Detaildaten!AA223)</f>
        <v/>
      </c>
      <c r="L221" t="str">
        <f t="shared" si="33"/>
        <v/>
      </c>
      <c r="M221" t="str">
        <f t="shared" si="34"/>
        <v/>
      </c>
      <c r="N221" t="str">
        <f t="shared" si="35"/>
        <v/>
      </c>
      <c r="O221" t="str">
        <f t="shared" si="36"/>
        <v/>
      </c>
      <c r="Q221">
        <f>COUNTIFS(Optionen!$T$3:$T$8,Leistungsübersicht!$D$9,Optionen!$U$3:$U$8,'Leistungsübersicht - WIP'!E221)</f>
        <v>0</v>
      </c>
      <c r="S221" t="str">
        <f t="shared" si="37"/>
        <v/>
      </c>
      <c r="T221" t="str">
        <f t="shared" si="38"/>
        <v/>
      </c>
      <c r="U221" t="str">
        <f t="shared" si="39"/>
        <v/>
      </c>
      <c r="V221" t="str">
        <f t="shared" si="40"/>
        <v/>
      </c>
      <c r="X221" t="str">
        <f t="shared" si="41"/>
        <v/>
      </c>
      <c r="Y221" t="str">
        <f t="array" ref="Y221">IFERROR(INDEX($T$6:$T$305,MATCH(1,COUNTIF($Y$5:Y220,$T$6:$T$305)+($T$6:$T520&lt;&gt;"")*1,0)),"")</f>
        <v/>
      </c>
      <c r="Z221" t="str">
        <f t="shared" si="42"/>
        <v/>
      </c>
      <c r="AA221" t="str">
        <f t="shared" si="43"/>
        <v/>
      </c>
      <c r="AC221" t="str">
        <f>IF(Y221="","",VLOOKUP(Y221,Detaildaten!$F$8:$W$308,18,0))</f>
        <v/>
      </c>
      <c r="AD221" t="str">
        <f>IF(Y221="","",Leistungsübersicht!$D$9)</f>
        <v/>
      </c>
      <c r="AE221" t="str">
        <f>IF(Y221="","",IF(AD221=Optionen!$N$6,Optionen!$N$6,IF(AD221=Optionen!$N$5,Leistungsübersicht!$D$10,IF(AD221=Optionen!$N$4,Leistungsübersicht!$D$10))))</f>
        <v/>
      </c>
      <c r="AF221" t="str">
        <f>IF(Y221="","",IF(AD221=Optionen!$N$4,Leistungsübersicht!$D$11))</f>
        <v/>
      </c>
      <c r="AG221" s="19" t="str">
        <f>_xlfn.IFNA(INDEX(Verteilungsschlüssel!$B$5:$V$35,MATCH('Leistungsübersicht - WIP'!AC221,Verteilungsschlüssel!$B$5:$B$35,0),MATCH('Leistungsübersicht - WIP'!AE221,Verteilungsschlüssel!$B$5:$V$5,0)),"")</f>
        <v/>
      </c>
    </row>
    <row r="222" spans="2:33" x14ac:dyDescent="0.3">
      <c r="B222">
        <v>217</v>
      </c>
      <c r="C222" t="str">
        <f>IF(Detaildaten!AD224="","",Detaildaten!AD224)</f>
        <v/>
      </c>
      <c r="D222" t="str">
        <f>IF(Detaildaten!AE224="","",Detaildaten!AE224)</f>
        <v>(Bitte Wählen)</v>
      </c>
      <c r="E222" t="str">
        <f>IF(Detaildaten!AC224="","",Detaildaten!AC224)</f>
        <v>(Bitte Wählen)</v>
      </c>
      <c r="G222" t="str">
        <f>CONCATENATE(Detaildaten!D224," [",Detaildaten!E224,"] ")</f>
        <v xml:space="preserve"> [] </v>
      </c>
      <c r="H222" t="str">
        <f>IF(Detaildaten!F224="","",Detaildaten!F224)</f>
        <v/>
      </c>
      <c r="I222" t="str">
        <f>Detaildaten!Z224</f>
        <v>(Bitte Wählen)</v>
      </c>
      <c r="J222" t="str">
        <f>IF(Detaildaten!AA224="","",Detaildaten!AA224)</f>
        <v/>
      </c>
      <c r="L222" t="str">
        <f t="shared" si="33"/>
        <v/>
      </c>
      <c r="M222" t="str">
        <f t="shared" si="34"/>
        <v/>
      </c>
      <c r="N222" t="str">
        <f t="shared" si="35"/>
        <v/>
      </c>
      <c r="O222" t="str">
        <f t="shared" si="36"/>
        <v/>
      </c>
      <c r="Q222">
        <f>COUNTIFS(Optionen!$T$3:$T$8,Leistungsübersicht!$D$9,Optionen!$U$3:$U$8,'Leistungsübersicht - WIP'!E222)</f>
        <v>0</v>
      </c>
      <c r="S222" t="str">
        <f t="shared" si="37"/>
        <v/>
      </c>
      <c r="T222" t="str">
        <f t="shared" si="38"/>
        <v/>
      </c>
      <c r="U222" t="str">
        <f t="shared" si="39"/>
        <v/>
      </c>
      <c r="V222" t="str">
        <f t="shared" si="40"/>
        <v/>
      </c>
      <c r="X222" t="str">
        <f t="shared" si="41"/>
        <v/>
      </c>
      <c r="Y222" t="str">
        <f t="array" ref="Y222">IFERROR(INDEX($T$6:$T$305,MATCH(1,COUNTIF($Y$5:Y221,$T$6:$T$305)+($T$6:$T521&lt;&gt;"")*1,0)),"")</f>
        <v/>
      </c>
      <c r="Z222" t="str">
        <f t="shared" si="42"/>
        <v/>
      </c>
      <c r="AA222" t="str">
        <f t="shared" si="43"/>
        <v/>
      </c>
      <c r="AC222" t="str">
        <f>IF(Y222="","",VLOOKUP(Y222,Detaildaten!$F$8:$W$308,18,0))</f>
        <v/>
      </c>
      <c r="AD222" t="str">
        <f>IF(Y222="","",Leistungsübersicht!$D$9)</f>
        <v/>
      </c>
      <c r="AE222" t="str">
        <f>IF(Y222="","",IF(AD222=Optionen!$N$6,Optionen!$N$6,IF(AD222=Optionen!$N$5,Leistungsübersicht!$D$10,IF(AD222=Optionen!$N$4,Leistungsübersicht!$D$10))))</f>
        <v/>
      </c>
      <c r="AF222" t="str">
        <f>IF(Y222="","",IF(AD222=Optionen!$N$4,Leistungsübersicht!$D$11))</f>
        <v/>
      </c>
      <c r="AG222" s="19" t="str">
        <f>_xlfn.IFNA(INDEX(Verteilungsschlüssel!$B$5:$V$35,MATCH('Leistungsübersicht - WIP'!AC222,Verteilungsschlüssel!$B$5:$B$35,0),MATCH('Leistungsübersicht - WIP'!AE222,Verteilungsschlüssel!$B$5:$V$5,0)),"")</f>
        <v/>
      </c>
    </row>
    <row r="223" spans="2:33" x14ac:dyDescent="0.3">
      <c r="B223">
        <v>218</v>
      </c>
      <c r="C223" t="str">
        <f>IF(Detaildaten!AD225="","",Detaildaten!AD225)</f>
        <v/>
      </c>
      <c r="D223" t="str">
        <f>IF(Detaildaten!AE225="","",Detaildaten!AE225)</f>
        <v>(Bitte Wählen)</v>
      </c>
      <c r="E223" t="str">
        <f>IF(Detaildaten!AC225="","",Detaildaten!AC225)</f>
        <v>(Bitte Wählen)</v>
      </c>
      <c r="G223" t="str">
        <f>CONCATENATE(Detaildaten!D225," [",Detaildaten!E225,"] ")</f>
        <v xml:space="preserve"> [] </v>
      </c>
      <c r="H223" t="str">
        <f>IF(Detaildaten!F225="","",Detaildaten!F225)</f>
        <v/>
      </c>
      <c r="I223" t="str">
        <f>Detaildaten!Z225</f>
        <v>(Bitte Wählen)</v>
      </c>
      <c r="J223" t="str">
        <f>IF(Detaildaten!AA225="","",Detaildaten!AA225)</f>
        <v/>
      </c>
      <c r="L223" t="str">
        <f t="shared" si="33"/>
        <v/>
      </c>
      <c r="M223" t="str">
        <f t="shared" si="34"/>
        <v/>
      </c>
      <c r="N223" t="str">
        <f t="shared" si="35"/>
        <v/>
      </c>
      <c r="O223" t="str">
        <f t="shared" si="36"/>
        <v/>
      </c>
      <c r="Q223">
        <f>COUNTIFS(Optionen!$T$3:$T$8,Leistungsübersicht!$D$9,Optionen!$U$3:$U$8,'Leistungsübersicht - WIP'!E223)</f>
        <v>0</v>
      </c>
      <c r="S223" t="str">
        <f t="shared" si="37"/>
        <v/>
      </c>
      <c r="T223" t="str">
        <f t="shared" si="38"/>
        <v/>
      </c>
      <c r="U223" t="str">
        <f t="shared" si="39"/>
        <v/>
      </c>
      <c r="V223" t="str">
        <f t="shared" si="40"/>
        <v/>
      </c>
      <c r="X223" t="str">
        <f t="shared" si="41"/>
        <v/>
      </c>
      <c r="Y223" t="str">
        <f t="array" ref="Y223">IFERROR(INDEX($T$6:$T$305,MATCH(1,COUNTIF($Y$5:Y222,$T$6:$T$305)+($T$6:$T522&lt;&gt;"")*1,0)),"")</f>
        <v/>
      </c>
      <c r="Z223" t="str">
        <f t="shared" si="42"/>
        <v/>
      </c>
      <c r="AA223" t="str">
        <f t="shared" si="43"/>
        <v/>
      </c>
      <c r="AC223" t="str">
        <f>IF(Y223="","",VLOOKUP(Y223,Detaildaten!$F$8:$W$308,18,0))</f>
        <v/>
      </c>
      <c r="AD223" t="str">
        <f>IF(Y223="","",Leistungsübersicht!$D$9)</f>
        <v/>
      </c>
      <c r="AE223" t="str">
        <f>IF(Y223="","",IF(AD223=Optionen!$N$6,Optionen!$N$6,IF(AD223=Optionen!$N$5,Leistungsübersicht!$D$10,IF(AD223=Optionen!$N$4,Leistungsübersicht!$D$10))))</f>
        <v/>
      </c>
      <c r="AF223" t="str">
        <f>IF(Y223="","",IF(AD223=Optionen!$N$4,Leistungsübersicht!$D$11))</f>
        <v/>
      </c>
      <c r="AG223" s="19" t="str">
        <f>_xlfn.IFNA(INDEX(Verteilungsschlüssel!$B$5:$V$35,MATCH('Leistungsübersicht - WIP'!AC223,Verteilungsschlüssel!$B$5:$B$35,0),MATCH('Leistungsübersicht - WIP'!AE223,Verteilungsschlüssel!$B$5:$V$5,0)),"")</f>
        <v/>
      </c>
    </row>
    <row r="224" spans="2:33" x14ac:dyDescent="0.3">
      <c r="B224">
        <v>219</v>
      </c>
      <c r="C224" t="str">
        <f>IF(Detaildaten!AD226="","",Detaildaten!AD226)</f>
        <v/>
      </c>
      <c r="D224" t="str">
        <f>IF(Detaildaten!AE226="","",Detaildaten!AE226)</f>
        <v>(Bitte Wählen)</v>
      </c>
      <c r="E224" t="str">
        <f>IF(Detaildaten!AC226="","",Detaildaten!AC226)</f>
        <v>(Bitte Wählen)</v>
      </c>
      <c r="G224" t="str">
        <f>CONCATENATE(Detaildaten!D226," [",Detaildaten!E226,"] ")</f>
        <v xml:space="preserve"> [] </v>
      </c>
      <c r="H224" t="str">
        <f>IF(Detaildaten!F226="","",Detaildaten!F226)</f>
        <v/>
      </c>
      <c r="I224" t="str">
        <f>Detaildaten!Z226</f>
        <v>(Bitte Wählen)</v>
      </c>
      <c r="J224" t="str">
        <f>IF(Detaildaten!AA226="","",Detaildaten!AA226)</f>
        <v/>
      </c>
      <c r="L224" t="str">
        <f t="shared" si="33"/>
        <v/>
      </c>
      <c r="M224" t="str">
        <f t="shared" si="34"/>
        <v/>
      </c>
      <c r="N224" t="str">
        <f t="shared" si="35"/>
        <v/>
      </c>
      <c r="O224" t="str">
        <f t="shared" si="36"/>
        <v/>
      </c>
      <c r="Q224">
        <f>COUNTIFS(Optionen!$T$3:$T$8,Leistungsübersicht!$D$9,Optionen!$U$3:$U$8,'Leistungsübersicht - WIP'!E224)</f>
        <v>0</v>
      </c>
      <c r="S224" t="str">
        <f t="shared" si="37"/>
        <v/>
      </c>
      <c r="T224" t="str">
        <f t="shared" si="38"/>
        <v/>
      </c>
      <c r="U224" t="str">
        <f t="shared" si="39"/>
        <v/>
      </c>
      <c r="V224" t="str">
        <f t="shared" si="40"/>
        <v/>
      </c>
      <c r="X224" t="str">
        <f t="shared" si="41"/>
        <v/>
      </c>
      <c r="Y224" t="str">
        <f t="array" ref="Y224">IFERROR(INDEX($T$6:$T$305,MATCH(1,COUNTIF($Y$5:Y223,$T$6:$T$305)+($T$6:$T523&lt;&gt;"")*1,0)),"")</f>
        <v/>
      </c>
      <c r="Z224" t="str">
        <f t="shared" si="42"/>
        <v/>
      </c>
      <c r="AA224" t="str">
        <f t="shared" si="43"/>
        <v/>
      </c>
      <c r="AC224" t="str">
        <f>IF(Y224="","",VLOOKUP(Y224,Detaildaten!$F$8:$W$308,18,0))</f>
        <v/>
      </c>
      <c r="AD224" t="str">
        <f>IF(Y224="","",Leistungsübersicht!$D$9)</f>
        <v/>
      </c>
      <c r="AE224" t="str">
        <f>IF(Y224="","",IF(AD224=Optionen!$N$6,Optionen!$N$6,IF(AD224=Optionen!$N$5,Leistungsübersicht!$D$10,IF(AD224=Optionen!$N$4,Leistungsübersicht!$D$10))))</f>
        <v/>
      </c>
      <c r="AF224" t="str">
        <f>IF(Y224="","",IF(AD224=Optionen!$N$4,Leistungsübersicht!$D$11))</f>
        <v/>
      </c>
      <c r="AG224" s="19" t="str">
        <f>_xlfn.IFNA(INDEX(Verteilungsschlüssel!$B$5:$V$35,MATCH('Leistungsübersicht - WIP'!AC224,Verteilungsschlüssel!$B$5:$B$35,0),MATCH('Leistungsübersicht - WIP'!AE224,Verteilungsschlüssel!$B$5:$V$5,0)),"")</f>
        <v/>
      </c>
    </row>
    <row r="225" spans="2:33" x14ac:dyDescent="0.3">
      <c r="B225">
        <v>220</v>
      </c>
      <c r="C225" t="str">
        <f>IF(Detaildaten!AD227="","",Detaildaten!AD227)</f>
        <v/>
      </c>
      <c r="D225" t="str">
        <f>IF(Detaildaten!AE227="","",Detaildaten!AE227)</f>
        <v>(Bitte Wählen)</v>
      </c>
      <c r="E225" t="str">
        <f>IF(Detaildaten!AC227="","",Detaildaten!AC227)</f>
        <v>(Bitte Wählen)</v>
      </c>
      <c r="G225" t="str">
        <f>CONCATENATE(Detaildaten!D227," [",Detaildaten!E227,"] ")</f>
        <v xml:space="preserve"> [] </v>
      </c>
      <c r="H225" t="str">
        <f>IF(Detaildaten!F227="","",Detaildaten!F227)</f>
        <v/>
      </c>
      <c r="I225" t="str">
        <f>Detaildaten!Z227</f>
        <v>(Bitte Wählen)</v>
      </c>
      <c r="J225" t="str">
        <f>IF(Detaildaten!AA227="","",Detaildaten!AA227)</f>
        <v/>
      </c>
      <c r="L225" t="str">
        <f t="shared" si="33"/>
        <v/>
      </c>
      <c r="M225" t="str">
        <f t="shared" si="34"/>
        <v/>
      </c>
      <c r="N225" t="str">
        <f t="shared" si="35"/>
        <v/>
      </c>
      <c r="O225" t="str">
        <f t="shared" si="36"/>
        <v/>
      </c>
      <c r="Q225">
        <f>COUNTIFS(Optionen!$T$3:$T$8,Leistungsübersicht!$D$9,Optionen!$U$3:$U$8,'Leistungsübersicht - WIP'!E225)</f>
        <v>0</v>
      </c>
      <c r="S225" t="str">
        <f t="shared" si="37"/>
        <v/>
      </c>
      <c r="T225" t="str">
        <f t="shared" si="38"/>
        <v/>
      </c>
      <c r="U225" t="str">
        <f t="shared" si="39"/>
        <v/>
      </c>
      <c r="V225" t="str">
        <f t="shared" si="40"/>
        <v/>
      </c>
      <c r="X225" t="str">
        <f t="shared" si="41"/>
        <v/>
      </c>
      <c r="Y225" t="str">
        <f t="array" ref="Y225">IFERROR(INDEX($T$6:$T$305,MATCH(1,COUNTIF($Y$5:Y224,$T$6:$T$305)+($T$6:$T524&lt;&gt;"")*1,0)),"")</f>
        <v/>
      </c>
      <c r="Z225" t="str">
        <f t="shared" si="42"/>
        <v/>
      </c>
      <c r="AA225" t="str">
        <f t="shared" si="43"/>
        <v/>
      </c>
      <c r="AC225" t="str">
        <f>IF(Y225="","",VLOOKUP(Y225,Detaildaten!$F$8:$W$308,18,0))</f>
        <v/>
      </c>
      <c r="AD225" t="str">
        <f>IF(Y225="","",Leistungsübersicht!$D$9)</f>
        <v/>
      </c>
      <c r="AE225" t="str">
        <f>IF(Y225="","",IF(AD225=Optionen!$N$6,Optionen!$N$6,IF(AD225=Optionen!$N$5,Leistungsübersicht!$D$10,IF(AD225=Optionen!$N$4,Leistungsübersicht!$D$10))))</f>
        <v/>
      </c>
      <c r="AF225" t="str">
        <f>IF(Y225="","",IF(AD225=Optionen!$N$4,Leistungsübersicht!$D$11))</f>
        <v/>
      </c>
      <c r="AG225" s="19" t="str">
        <f>_xlfn.IFNA(INDEX(Verteilungsschlüssel!$B$5:$V$35,MATCH('Leistungsübersicht - WIP'!AC225,Verteilungsschlüssel!$B$5:$B$35,0),MATCH('Leistungsübersicht - WIP'!AE225,Verteilungsschlüssel!$B$5:$V$5,0)),"")</f>
        <v/>
      </c>
    </row>
    <row r="226" spans="2:33" x14ac:dyDescent="0.3">
      <c r="B226">
        <v>221</v>
      </c>
      <c r="C226" t="str">
        <f>IF(Detaildaten!AD228="","",Detaildaten!AD228)</f>
        <v/>
      </c>
      <c r="D226" t="str">
        <f>IF(Detaildaten!AE228="","",Detaildaten!AE228)</f>
        <v>(Bitte Wählen)</v>
      </c>
      <c r="E226" t="str">
        <f>IF(Detaildaten!AC228="","",Detaildaten!AC228)</f>
        <v>(Bitte Wählen)</v>
      </c>
      <c r="G226" t="str">
        <f>CONCATENATE(Detaildaten!D228," [",Detaildaten!E228,"] ")</f>
        <v xml:space="preserve"> [] </v>
      </c>
      <c r="H226" t="str">
        <f>IF(Detaildaten!F228="","",Detaildaten!F228)</f>
        <v/>
      </c>
      <c r="I226" t="str">
        <f>Detaildaten!Z228</f>
        <v>(Bitte Wählen)</v>
      </c>
      <c r="J226" t="str">
        <f>IF(Detaildaten!AA228="","",Detaildaten!AA228)</f>
        <v/>
      </c>
      <c r="L226" t="str">
        <f t="shared" si="33"/>
        <v/>
      </c>
      <c r="M226" t="str">
        <f t="shared" si="34"/>
        <v/>
      </c>
      <c r="N226" t="str">
        <f t="shared" si="35"/>
        <v/>
      </c>
      <c r="O226" t="str">
        <f t="shared" si="36"/>
        <v/>
      </c>
      <c r="Q226">
        <f>COUNTIFS(Optionen!$T$3:$T$8,Leistungsübersicht!$D$9,Optionen!$U$3:$U$8,'Leistungsübersicht - WIP'!E226)</f>
        <v>0</v>
      </c>
      <c r="S226" t="str">
        <f t="shared" si="37"/>
        <v/>
      </c>
      <c r="T226" t="str">
        <f t="shared" si="38"/>
        <v/>
      </c>
      <c r="U226" t="str">
        <f t="shared" si="39"/>
        <v/>
      </c>
      <c r="V226" t="str">
        <f t="shared" si="40"/>
        <v/>
      </c>
      <c r="X226" t="str">
        <f t="shared" si="41"/>
        <v/>
      </c>
      <c r="Y226" t="str">
        <f t="array" ref="Y226">IFERROR(INDEX($T$6:$T$305,MATCH(1,COUNTIF($Y$5:Y225,$T$6:$T$305)+($T$6:$T525&lt;&gt;"")*1,0)),"")</f>
        <v/>
      </c>
      <c r="Z226" t="str">
        <f t="shared" si="42"/>
        <v/>
      </c>
      <c r="AA226" t="str">
        <f t="shared" si="43"/>
        <v/>
      </c>
      <c r="AC226" t="str">
        <f>IF(Y226="","",VLOOKUP(Y226,Detaildaten!$F$8:$W$308,18,0))</f>
        <v/>
      </c>
      <c r="AD226" t="str">
        <f>IF(Y226="","",Leistungsübersicht!$D$9)</f>
        <v/>
      </c>
      <c r="AE226" t="str">
        <f>IF(Y226="","",IF(AD226=Optionen!$N$6,Optionen!$N$6,IF(AD226=Optionen!$N$5,Leistungsübersicht!$D$10,IF(AD226=Optionen!$N$4,Leistungsübersicht!$D$10))))</f>
        <v/>
      </c>
      <c r="AF226" t="str">
        <f>IF(Y226="","",IF(AD226=Optionen!$N$4,Leistungsübersicht!$D$11))</f>
        <v/>
      </c>
      <c r="AG226" s="19" t="str">
        <f>_xlfn.IFNA(INDEX(Verteilungsschlüssel!$B$5:$V$35,MATCH('Leistungsübersicht - WIP'!AC226,Verteilungsschlüssel!$B$5:$B$35,0),MATCH('Leistungsübersicht - WIP'!AE226,Verteilungsschlüssel!$B$5:$V$5,0)),"")</f>
        <v/>
      </c>
    </row>
    <row r="227" spans="2:33" x14ac:dyDescent="0.3">
      <c r="B227">
        <v>222</v>
      </c>
      <c r="C227" t="str">
        <f>IF(Detaildaten!AD229="","",Detaildaten!AD229)</f>
        <v/>
      </c>
      <c r="D227" t="str">
        <f>IF(Detaildaten!AE229="","",Detaildaten!AE229)</f>
        <v>(Bitte Wählen)</v>
      </c>
      <c r="E227" t="str">
        <f>IF(Detaildaten!AC229="","",Detaildaten!AC229)</f>
        <v>(Bitte Wählen)</v>
      </c>
      <c r="G227" t="str">
        <f>CONCATENATE(Detaildaten!D229," [",Detaildaten!E229,"] ")</f>
        <v xml:space="preserve"> [] </v>
      </c>
      <c r="H227" t="str">
        <f>IF(Detaildaten!F229="","",Detaildaten!F229)</f>
        <v/>
      </c>
      <c r="I227" t="str">
        <f>Detaildaten!Z229</f>
        <v>(Bitte Wählen)</v>
      </c>
      <c r="J227" t="str">
        <f>IF(Detaildaten!AA229="","",Detaildaten!AA229)</f>
        <v/>
      </c>
      <c r="L227" t="str">
        <f t="shared" si="33"/>
        <v/>
      </c>
      <c r="M227" t="str">
        <f t="shared" si="34"/>
        <v/>
      </c>
      <c r="N227" t="str">
        <f t="shared" si="35"/>
        <v/>
      </c>
      <c r="O227" t="str">
        <f t="shared" si="36"/>
        <v/>
      </c>
      <c r="Q227">
        <f>COUNTIFS(Optionen!$T$3:$T$8,Leistungsübersicht!$D$9,Optionen!$U$3:$U$8,'Leistungsübersicht - WIP'!E227)</f>
        <v>0</v>
      </c>
      <c r="S227" t="str">
        <f t="shared" si="37"/>
        <v/>
      </c>
      <c r="T227" t="str">
        <f t="shared" si="38"/>
        <v/>
      </c>
      <c r="U227" t="str">
        <f t="shared" si="39"/>
        <v/>
      </c>
      <c r="V227" t="str">
        <f t="shared" si="40"/>
        <v/>
      </c>
      <c r="X227" t="str">
        <f t="shared" si="41"/>
        <v/>
      </c>
      <c r="Y227" t="str">
        <f t="array" ref="Y227">IFERROR(INDEX($T$6:$T$305,MATCH(1,COUNTIF($Y$5:Y226,$T$6:$T$305)+($T$6:$T526&lt;&gt;"")*1,0)),"")</f>
        <v/>
      </c>
      <c r="Z227" t="str">
        <f t="shared" si="42"/>
        <v/>
      </c>
      <c r="AA227" t="str">
        <f t="shared" si="43"/>
        <v/>
      </c>
      <c r="AC227" t="str">
        <f>IF(Y227="","",VLOOKUP(Y227,Detaildaten!$F$8:$W$308,18,0))</f>
        <v/>
      </c>
      <c r="AD227" t="str">
        <f>IF(Y227="","",Leistungsübersicht!$D$9)</f>
        <v/>
      </c>
      <c r="AE227" t="str">
        <f>IF(Y227="","",IF(AD227=Optionen!$N$6,Optionen!$N$6,IF(AD227=Optionen!$N$5,Leistungsübersicht!$D$10,IF(AD227=Optionen!$N$4,Leistungsübersicht!$D$10))))</f>
        <v/>
      </c>
      <c r="AF227" t="str">
        <f>IF(Y227="","",IF(AD227=Optionen!$N$4,Leistungsübersicht!$D$11))</f>
        <v/>
      </c>
      <c r="AG227" s="19" t="str">
        <f>_xlfn.IFNA(INDEX(Verteilungsschlüssel!$B$5:$V$35,MATCH('Leistungsübersicht - WIP'!AC227,Verteilungsschlüssel!$B$5:$B$35,0),MATCH('Leistungsübersicht - WIP'!AE227,Verteilungsschlüssel!$B$5:$V$5,0)),"")</f>
        <v/>
      </c>
    </row>
    <row r="228" spans="2:33" x14ac:dyDescent="0.3">
      <c r="B228">
        <v>223</v>
      </c>
      <c r="C228" t="str">
        <f>IF(Detaildaten!AD230="","",Detaildaten!AD230)</f>
        <v/>
      </c>
      <c r="D228" t="str">
        <f>IF(Detaildaten!AE230="","",Detaildaten!AE230)</f>
        <v>(Bitte Wählen)</v>
      </c>
      <c r="E228" t="str">
        <f>IF(Detaildaten!AC230="","",Detaildaten!AC230)</f>
        <v>(Bitte Wählen)</v>
      </c>
      <c r="G228" t="str">
        <f>CONCATENATE(Detaildaten!D230," [",Detaildaten!E230,"] ")</f>
        <v xml:space="preserve"> [] </v>
      </c>
      <c r="H228" t="str">
        <f>IF(Detaildaten!F230="","",Detaildaten!F230)</f>
        <v/>
      </c>
      <c r="I228" t="str">
        <f>Detaildaten!Z230</f>
        <v>(Bitte Wählen)</v>
      </c>
      <c r="J228" t="str">
        <f>IF(Detaildaten!AA230="","",Detaildaten!AA230)</f>
        <v/>
      </c>
      <c r="L228" t="str">
        <f t="shared" si="33"/>
        <v/>
      </c>
      <c r="M228" t="str">
        <f t="shared" si="34"/>
        <v/>
      </c>
      <c r="N228" t="str">
        <f t="shared" si="35"/>
        <v/>
      </c>
      <c r="O228" t="str">
        <f t="shared" si="36"/>
        <v/>
      </c>
      <c r="Q228">
        <f>COUNTIFS(Optionen!$T$3:$T$8,Leistungsübersicht!$D$9,Optionen!$U$3:$U$8,'Leistungsübersicht - WIP'!E228)</f>
        <v>0</v>
      </c>
      <c r="S228" t="str">
        <f t="shared" si="37"/>
        <v/>
      </c>
      <c r="T228" t="str">
        <f t="shared" si="38"/>
        <v/>
      </c>
      <c r="U228" t="str">
        <f t="shared" si="39"/>
        <v/>
      </c>
      <c r="V228" t="str">
        <f t="shared" si="40"/>
        <v/>
      </c>
      <c r="X228" t="str">
        <f t="shared" si="41"/>
        <v/>
      </c>
      <c r="Y228" t="str">
        <f t="array" ref="Y228">IFERROR(INDEX($T$6:$T$305,MATCH(1,COUNTIF($Y$5:Y227,$T$6:$T$305)+($T$6:$T527&lt;&gt;"")*1,0)),"")</f>
        <v/>
      </c>
      <c r="Z228" t="str">
        <f t="shared" si="42"/>
        <v/>
      </c>
      <c r="AA228" t="str">
        <f t="shared" si="43"/>
        <v/>
      </c>
      <c r="AC228" t="str">
        <f>IF(Y228="","",VLOOKUP(Y228,Detaildaten!$F$8:$W$308,18,0))</f>
        <v/>
      </c>
      <c r="AD228" t="str">
        <f>IF(Y228="","",Leistungsübersicht!$D$9)</f>
        <v/>
      </c>
      <c r="AE228" t="str">
        <f>IF(Y228="","",IF(AD228=Optionen!$N$6,Optionen!$N$6,IF(AD228=Optionen!$N$5,Leistungsübersicht!$D$10,IF(AD228=Optionen!$N$4,Leistungsübersicht!$D$10))))</f>
        <v/>
      </c>
      <c r="AF228" t="str">
        <f>IF(Y228="","",IF(AD228=Optionen!$N$4,Leistungsübersicht!$D$11))</f>
        <v/>
      </c>
      <c r="AG228" s="19" t="str">
        <f>_xlfn.IFNA(INDEX(Verteilungsschlüssel!$B$5:$V$35,MATCH('Leistungsübersicht - WIP'!AC228,Verteilungsschlüssel!$B$5:$B$35,0),MATCH('Leistungsübersicht - WIP'!AE228,Verteilungsschlüssel!$B$5:$V$5,0)),"")</f>
        <v/>
      </c>
    </row>
    <row r="229" spans="2:33" x14ac:dyDescent="0.3">
      <c r="B229">
        <v>224</v>
      </c>
      <c r="C229" t="str">
        <f>IF(Detaildaten!AD231="","",Detaildaten!AD231)</f>
        <v/>
      </c>
      <c r="D229" t="str">
        <f>IF(Detaildaten!AE231="","",Detaildaten!AE231)</f>
        <v>(Bitte Wählen)</v>
      </c>
      <c r="E229" t="str">
        <f>IF(Detaildaten!AC231="","",Detaildaten!AC231)</f>
        <v>(Bitte Wählen)</v>
      </c>
      <c r="G229" t="str">
        <f>CONCATENATE(Detaildaten!D231," [",Detaildaten!E231,"] ")</f>
        <v xml:space="preserve"> [] </v>
      </c>
      <c r="H229" t="str">
        <f>IF(Detaildaten!F231="","",Detaildaten!F231)</f>
        <v/>
      </c>
      <c r="I229" t="str">
        <f>Detaildaten!Z231</f>
        <v>(Bitte Wählen)</v>
      </c>
      <c r="J229" t="str">
        <f>IF(Detaildaten!AA231="","",Detaildaten!AA231)</f>
        <v/>
      </c>
      <c r="L229" t="str">
        <f t="shared" si="33"/>
        <v/>
      </c>
      <c r="M229" t="str">
        <f t="shared" si="34"/>
        <v/>
      </c>
      <c r="N229" t="str">
        <f t="shared" si="35"/>
        <v/>
      </c>
      <c r="O229" t="str">
        <f t="shared" si="36"/>
        <v/>
      </c>
      <c r="Q229">
        <f>COUNTIFS(Optionen!$T$3:$T$8,Leistungsübersicht!$D$9,Optionen!$U$3:$U$8,'Leistungsübersicht - WIP'!E229)</f>
        <v>0</v>
      </c>
      <c r="S229" t="str">
        <f t="shared" si="37"/>
        <v/>
      </c>
      <c r="T229" t="str">
        <f t="shared" si="38"/>
        <v/>
      </c>
      <c r="U229" t="str">
        <f t="shared" si="39"/>
        <v/>
      </c>
      <c r="V229" t="str">
        <f t="shared" si="40"/>
        <v/>
      </c>
      <c r="X229" t="str">
        <f t="shared" si="41"/>
        <v/>
      </c>
      <c r="Y229" t="str">
        <f t="array" ref="Y229">IFERROR(INDEX($T$6:$T$305,MATCH(1,COUNTIF($Y$5:Y228,$T$6:$T$305)+($T$6:$T528&lt;&gt;"")*1,0)),"")</f>
        <v/>
      </c>
      <c r="Z229" t="str">
        <f t="shared" si="42"/>
        <v/>
      </c>
      <c r="AA229" t="str">
        <f t="shared" si="43"/>
        <v/>
      </c>
      <c r="AC229" t="str">
        <f>IF(Y229="","",VLOOKUP(Y229,Detaildaten!$F$8:$W$308,18,0))</f>
        <v/>
      </c>
      <c r="AD229" t="str">
        <f>IF(Y229="","",Leistungsübersicht!$D$9)</f>
        <v/>
      </c>
      <c r="AE229" t="str">
        <f>IF(Y229="","",IF(AD229=Optionen!$N$6,Optionen!$N$6,IF(AD229=Optionen!$N$5,Leistungsübersicht!$D$10,IF(AD229=Optionen!$N$4,Leistungsübersicht!$D$10))))</f>
        <v/>
      </c>
      <c r="AF229" t="str">
        <f>IF(Y229="","",IF(AD229=Optionen!$N$4,Leistungsübersicht!$D$11))</f>
        <v/>
      </c>
      <c r="AG229" s="19" t="str">
        <f>_xlfn.IFNA(INDEX(Verteilungsschlüssel!$B$5:$V$35,MATCH('Leistungsübersicht - WIP'!AC229,Verteilungsschlüssel!$B$5:$B$35,0),MATCH('Leistungsübersicht - WIP'!AE229,Verteilungsschlüssel!$B$5:$V$5,0)),"")</f>
        <v/>
      </c>
    </row>
    <row r="230" spans="2:33" x14ac:dyDescent="0.3">
      <c r="B230">
        <v>225</v>
      </c>
      <c r="C230" t="str">
        <f>IF(Detaildaten!AD232="","",Detaildaten!AD232)</f>
        <v/>
      </c>
      <c r="D230" t="str">
        <f>IF(Detaildaten!AE232="","",Detaildaten!AE232)</f>
        <v>(Bitte Wählen)</v>
      </c>
      <c r="E230" t="str">
        <f>IF(Detaildaten!AC232="","",Detaildaten!AC232)</f>
        <v>(Bitte Wählen)</v>
      </c>
      <c r="G230" t="str">
        <f>CONCATENATE(Detaildaten!D232," [",Detaildaten!E232,"] ")</f>
        <v xml:space="preserve"> [] </v>
      </c>
      <c r="H230" t="str">
        <f>IF(Detaildaten!F232="","",Detaildaten!F232)</f>
        <v/>
      </c>
      <c r="I230" t="str">
        <f>Detaildaten!Z232</f>
        <v>(Bitte Wählen)</v>
      </c>
      <c r="J230" t="str">
        <f>IF(Detaildaten!AA232="","",Detaildaten!AA232)</f>
        <v/>
      </c>
      <c r="L230" t="str">
        <f t="shared" si="33"/>
        <v/>
      </c>
      <c r="M230" t="str">
        <f t="shared" si="34"/>
        <v/>
      </c>
      <c r="N230" t="str">
        <f t="shared" si="35"/>
        <v/>
      </c>
      <c r="O230" t="str">
        <f t="shared" si="36"/>
        <v/>
      </c>
      <c r="Q230">
        <f>COUNTIFS(Optionen!$T$3:$T$8,Leistungsübersicht!$D$9,Optionen!$U$3:$U$8,'Leistungsübersicht - WIP'!E230)</f>
        <v>0</v>
      </c>
      <c r="S230" t="str">
        <f t="shared" si="37"/>
        <v/>
      </c>
      <c r="T230" t="str">
        <f t="shared" si="38"/>
        <v/>
      </c>
      <c r="U230" t="str">
        <f t="shared" si="39"/>
        <v/>
      </c>
      <c r="V230" t="str">
        <f t="shared" si="40"/>
        <v/>
      </c>
      <c r="X230" t="str">
        <f t="shared" si="41"/>
        <v/>
      </c>
      <c r="Y230" t="str">
        <f t="array" ref="Y230">IFERROR(INDEX($T$6:$T$305,MATCH(1,COUNTIF($Y$5:Y229,$T$6:$T$305)+($T$6:$T529&lt;&gt;"")*1,0)),"")</f>
        <v/>
      </c>
      <c r="Z230" t="str">
        <f t="shared" si="42"/>
        <v/>
      </c>
      <c r="AA230" t="str">
        <f t="shared" si="43"/>
        <v/>
      </c>
      <c r="AC230" t="str">
        <f>IF(Y230="","",VLOOKUP(Y230,Detaildaten!$F$8:$W$308,18,0))</f>
        <v/>
      </c>
      <c r="AD230" t="str">
        <f>IF(Y230="","",Leistungsübersicht!$D$9)</f>
        <v/>
      </c>
      <c r="AE230" t="str">
        <f>IF(Y230="","",IF(AD230=Optionen!$N$6,Optionen!$N$6,IF(AD230=Optionen!$N$5,Leistungsübersicht!$D$10,IF(AD230=Optionen!$N$4,Leistungsübersicht!$D$10))))</f>
        <v/>
      </c>
      <c r="AF230" t="str">
        <f>IF(Y230="","",IF(AD230=Optionen!$N$4,Leistungsübersicht!$D$11))</f>
        <v/>
      </c>
      <c r="AG230" s="19" t="str">
        <f>_xlfn.IFNA(INDEX(Verteilungsschlüssel!$B$5:$V$35,MATCH('Leistungsübersicht - WIP'!AC230,Verteilungsschlüssel!$B$5:$B$35,0),MATCH('Leistungsübersicht - WIP'!AE230,Verteilungsschlüssel!$B$5:$V$5,0)),"")</f>
        <v/>
      </c>
    </row>
    <row r="231" spans="2:33" x14ac:dyDescent="0.3">
      <c r="B231">
        <v>226</v>
      </c>
      <c r="C231" t="str">
        <f>IF(Detaildaten!AD233="","",Detaildaten!AD233)</f>
        <v/>
      </c>
      <c r="D231" t="str">
        <f>IF(Detaildaten!AE233="","",Detaildaten!AE233)</f>
        <v>(Bitte Wählen)</v>
      </c>
      <c r="E231" t="str">
        <f>IF(Detaildaten!AC233="","",Detaildaten!AC233)</f>
        <v>(Bitte Wählen)</v>
      </c>
      <c r="G231" t="str">
        <f>CONCATENATE(Detaildaten!D233," [",Detaildaten!E233,"] ")</f>
        <v xml:space="preserve"> [] </v>
      </c>
      <c r="H231" t="str">
        <f>IF(Detaildaten!F233="","",Detaildaten!F233)</f>
        <v/>
      </c>
      <c r="I231" t="str">
        <f>Detaildaten!Z233</f>
        <v>(Bitte Wählen)</v>
      </c>
      <c r="J231" t="str">
        <f>IF(Detaildaten!AA233="","",Detaildaten!AA233)</f>
        <v/>
      </c>
      <c r="L231" t="str">
        <f t="shared" si="33"/>
        <v/>
      </c>
      <c r="M231" t="str">
        <f t="shared" si="34"/>
        <v/>
      </c>
      <c r="N231" t="str">
        <f t="shared" si="35"/>
        <v/>
      </c>
      <c r="O231" t="str">
        <f t="shared" si="36"/>
        <v/>
      </c>
      <c r="Q231">
        <f>COUNTIFS(Optionen!$T$3:$T$8,Leistungsübersicht!$D$9,Optionen!$U$3:$U$8,'Leistungsübersicht - WIP'!E231)</f>
        <v>0</v>
      </c>
      <c r="S231" t="str">
        <f t="shared" si="37"/>
        <v/>
      </c>
      <c r="T231" t="str">
        <f t="shared" si="38"/>
        <v/>
      </c>
      <c r="U231" t="str">
        <f t="shared" si="39"/>
        <v/>
      </c>
      <c r="V231" t="str">
        <f t="shared" si="40"/>
        <v/>
      </c>
      <c r="X231" t="str">
        <f t="shared" si="41"/>
        <v/>
      </c>
      <c r="Y231" t="str">
        <f t="array" ref="Y231">IFERROR(INDEX($T$6:$T$305,MATCH(1,COUNTIF($Y$5:Y230,$T$6:$T$305)+($T$6:$T530&lt;&gt;"")*1,0)),"")</f>
        <v/>
      </c>
      <c r="Z231" t="str">
        <f t="shared" si="42"/>
        <v/>
      </c>
      <c r="AA231" t="str">
        <f t="shared" si="43"/>
        <v/>
      </c>
      <c r="AC231" t="str">
        <f>IF(Y231="","",VLOOKUP(Y231,Detaildaten!$F$8:$W$308,18,0))</f>
        <v/>
      </c>
      <c r="AD231" t="str">
        <f>IF(Y231="","",Leistungsübersicht!$D$9)</f>
        <v/>
      </c>
      <c r="AE231" t="str">
        <f>IF(Y231="","",IF(AD231=Optionen!$N$6,Optionen!$N$6,IF(AD231=Optionen!$N$5,Leistungsübersicht!$D$10,IF(AD231=Optionen!$N$4,Leistungsübersicht!$D$10))))</f>
        <v/>
      </c>
      <c r="AF231" t="str">
        <f>IF(Y231="","",IF(AD231=Optionen!$N$4,Leistungsübersicht!$D$11))</f>
        <v/>
      </c>
      <c r="AG231" s="19" t="str">
        <f>_xlfn.IFNA(INDEX(Verteilungsschlüssel!$B$5:$V$35,MATCH('Leistungsübersicht - WIP'!AC231,Verteilungsschlüssel!$B$5:$B$35,0),MATCH('Leistungsübersicht - WIP'!AE231,Verteilungsschlüssel!$B$5:$V$5,0)),"")</f>
        <v/>
      </c>
    </row>
    <row r="232" spans="2:33" x14ac:dyDescent="0.3">
      <c r="B232">
        <v>227</v>
      </c>
      <c r="C232" t="str">
        <f>IF(Detaildaten!AD234="","",Detaildaten!AD234)</f>
        <v/>
      </c>
      <c r="D232" t="str">
        <f>IF(Detaildaten!AE234="","",Detaildaten!AE234)</f>
        <v>(Bitte Wählen)</v>
      </c>
      <c r="E232" t="str">
        <f>IF(Detaildaten!AC234="","",Detaildaten!AC234)</f>
        <v>(Bitte Wählen)</v>
      </c>
      <c r="G232" t="str">
        <f>CONCATENATE(Detaildaten!D234," [",Detaildaten!E234,"] ")</f>
        <v xml:space="preserve"> [] </v>
      </c>
      <c r="H232" t="str">
        <f>IF(Detaildaten!F234="","",Detaildaten!F234)</f>
        <v/>
      </c>
      <c r="I232" t="str">
        <f>Detaildaten!Z234</f>
        <v>(Bitte Wählen)</v>
      </c>
      <c r="J232" t="str">
        <f>IF(Detaildaten!AA234="","",Detaildaten!AA234)</f>
        <v/>
      </c>
      <c r="L232" t="str">
        <f t="shared" si="33"/>
        <v/>
      </c>
      <c r="M232" t="str">
        <f t="shared" si="34"/>
        <v/>
      </c>
      <c r="N232" t="str">
        <f t="shared" si="35"/>
        <v/>
      </c>
      <c r="O232" t="str">
        <f t="shared" si="36"/>
        <v/>
      </c>
      <c r="Q232">
        <f>COUNTIFS(Optionen!$T$3:$T$8,Leistungsübersicht!$D$9,Optionen!$U$3:$U$8,'Leistungsübersicht - WIP'!E232)</f>
        <v>0</v>
      </c>
      <c r="S232" t="str">
        <f t="shared" si="37"/>
        <v/>
      </c>
      <c r="T232" t="str">
        <f t="shared" si="38"/>
        <v/>
      </c>
      <c r="U232" t="str">
        <f t="shared" si="39"/>
        <v/>
      </c>
      <c r="V232" t="str">
        <f t="shared" si="40"/>
        <v/>
      </c>
      <c r="X232" t="str">
        <f t="shared" si="41"/>
        <v/>
      </c>
      <c r="Y232" t="str">
        <f t="array" ref="Y232">IFERROR(INDEX($T$6:$T$305,MATCH(1,COUNTIF($Y$5:Y231,$T$6:$T$305)+($T$6:$T531&lt;&gt;"")*1,0)),"")</f>
        <v/>
      </c>
      <c r="Z232" t="str">
        <f t="shared" si="42"/>
        <v/>
      </c>
      <c r="AA232" t="str">
        <f t="shared" si="43"/>
        <v/>
      </c>
      <c r="AC232" t="str">
        <f>IF(Y232="","",VLOOKUP(Y232,Detaildaten!$F$8:$W$308,18,0))</f>
        <v/>
      </c>
      <c r="AD232" t="str">
        <f>IF(Y232="","",Leistungsübersicht!$D$9)</f>
        <v/>
      </c>
      <c r="AE232" t="str">
        <f>IF(Y232="","",IF(AD232=Optionen!$N$6,Optionen!$N$6,IF(AD232=Optionen!$N$5,Leistungsübersicht!$D$10,IF(AD232=Optionen!$N$4,Leistungsübersicht!$D$10))))</f>
        <v/>
      </c>
      <c r="AF232" t="str">
        <f>IF(Y232="","",IF(AD232=Optionen!$N$4,Leistungsübersicht!$D$11))</f>
        <v/>
      </c>
      <c r="AG232" s="19" t="str">
        <f>_xlfn.IFNA(INDEX(Verteilungsschlüssel!$B$5:$V$35,MATCH('Leistungsübersicht - WIP'!AC232,Verteilungsschlüssel!$B$5:$B$35,0),MATCH('Leistungsübersicht - WIP'!AE232,Verteilungsschlüssel!$B$5:$V$5,0)),"")</f>
        <v/>
      </c>
    </row>
    <row r="233" spans="2:33" x14ac:dyDescent="0.3">
      <c r="B233">
        <v>228</v>
      </c>
      <c r="C233" t="str">
        <f>IF(Detaildaten!AD235="","",Detaildaten!AD235)</f>
        <v/>
      </c>
      <c r="D233" t="str">
        <f>IF(Detaildaten!AE235="","",Detaildaten!AE235)</f>
        <v>(Bitte Wählen)</v>
      </c>
      <c r="E233" t="str">
        <f>IF(Detaildaten!AC235="","",Detaildaten!AC235)</f>
        <v>(Bitte Wählen)</v>
      </c>
      <c r="G233" t="str">
        <f>CONCATENATE(Detaildaten!D235," [",Detaildaten!E235,"] ")</f>
        <v xml:space="preserve"> [] </v>
      </c>
      <c r="H233" t="str">
        <f>IF(Detaildaten!F235="","",Detaildaten!F235)</f>
        <v/>
      </c>
      <c r="I233" t="str">
        <f>Detaildaten!Z235</f>
        <v>(Bitte Wählen)</v>
      </c>
      <c r="J233" t="str">
        <f>IF(Detaildaten!AA235="","",Detaildaten!AA235)</f>
        <v/>
      </c>
      <c r="L233" t="str">
        <f t="shared" si="33"/>
        <v/>
      </c>
      <c r="M233" t="str">
        <f t="shared" si="34"/>
        <v/>
      </c>
      <c r="N233" t="str">
        <f t="shared" si="35"/>
        <v/>
      </c>
      <c r="O233" t="str">
        <f t="shared" si="36"/>
        <v/>
      </c>
      <c r="Q233">
        <f>COUNTIFS(Optionen!$T$3:$T$8,Leistungsübersicht!$D$9,Optionen!$U$3:$U$8,'Leistungsübersicht - WIP'!E233)</f>
        <v>0</v>
      </c>
      <c r="S233" t="str">
        <f t="shared" si="37"/>
        <v/>
      </c>
      <c r="T233" t="str">
        <f t="shared" si="38"/>
        <v/>
      </c>
      <c r="U233" t="str">
        <f t="shared" si="39"/>
        <v/>
      </c>
      <c r="V233" t="str">
        <f t="shared" si="40"/>
        <v/>
      </c>
      <c r="X233" t="str">
        <f t="shared" si="41"/>
        <v/>
      </c>
      <c r="Y233" t="str">
        <f t="array" ref="Y233">IFERROR(INDEX($T$6:$T$305,MATCH(1,COUNTIF($Y$5:Y232,$T$6:$T$305)+($T$6:$T532&lt;&gt;"")*1,0)),"")</f>
        <v/>
      </c>
      <c r="Z233" t="str">
        <f t="shared" si="42"/>
        <v/>
      </c>
      <c r="AA233" t="str">
        <f t="shared" si="43"/>
        <v/>
      </c>
      <c r="AC233" t="str">
        <f>IF(Y233="","",VLOOKUP(Y233,Detaildaten!$F$8:$W$308,18,0))</f>
        <v/>
      </c>
      <c r="AD233" t="str">
        <f>IF(Y233="","",Leistungsübersicht!$D$9)</f>
        <v/>
      </c>
      <c r="AE233" t="str">
        <f>IF(Y233="","",IF(AD233=Optionen!$N$6,Optionen!$N$6,IF(AD233=Optionen!$N$5,Leistungsübersicht!$D$10,IF(AD233=Optionen!$N$4,Leistungsübersicht!$D$10))))</f>
        <v/>
      </c>
      <c r="AF233" t="str">
        <f>IF(Y233="","",IF(AD233=Optionen!$N$4,Leistungsübersicht!$D$11))</f>
        <v/>
      </c>
      <c r="AG233" s="19" t="str">
        <f>_xlfn.IFNA(INDEX(Verteilungsschlüssel!$B$5:$V$35,MATCH('Leistungsübersicht - WIP'!AC233,Verteilungsschlüssel!$B$5:$B$35,0),MATCH('Leistungsübersicht - WIP'!AE233,Verteilungsschlüssel!$B$5:$V$5,0)),"")</f>
        <v/>
      </c>
    </row>
    <row r="234" spans="2:33" x14ac:dyDescent="0.3">
      <c r="B234">
        <v>229</v>
      </c>
      <c r="C234" t="str">
        <f>IF(Detaildaten!AD236="","",Detaildaten!AD236)</f>
        <v/>
      </c>
      <c r="D234" t="str">
        <f>IF(Detaildaten!AE236="","",Detaildaten!AE236)</f>
        <v>(Bitte Wählen)</v>
      </c>
      <c r="E234" t="str">
        <f>IF(Detaildaten!AC236="","",Detaildaten!AC236)</f>
        <v>(Bitte Wählen)</v>
      </c>
      <c r="G234" t="str">
        <f>CONCATENATE(Detaildaten!D236," [",Detaildaten!E236,"] ")</f>
        <v xml:space="preserve"> [] </v>
      </c>
      <c r="H234" t="str">
        <f>IF(Detaildaten!F236="","",Detaildaten!F236)</f>
        <v/>
      </c>
      <c r="I234" t="str">
        <f>Detaildaten!Z236</f>
        <v>(Bitte Wählen)</v>
      </c>
      <c r="J234" t="str">
        <f>IF(Detaildaten!AA236="","",Detaildaten!AA236)</f>
        <v/>
      </c>
      <c r="L234" t="str">
        <f t="shared" si="33"/>
        <v/>
      </c>
      <c r="M234" t="str">
        <f t="shared" si="34"/>
        <v/>
      </c>
      <c r="N234" t="str">
        <f t="shared" si="35"/>
        <v/>
      </c>
      <c r="O234" t="str">
        <f t="shared" si="36"/>
        <v/>
      </c>
      <c r="Q234">
        <f>COUNTIFS(Optionen!$T$3:$T$8,Leistungsübersicht!$D$9,Optionen!$U$3:$U$8,'Leistungsübersicht - WIP'!E234)</f>
        <v>0</v>
      </c>
      <c r="S234" t="str">
        <f t="shared" si="37"/>
        <v/>
      </c>
      <c r="T234" t="str">
        <f t="shared" si="38"/>
        <v/>
      </c>
      <c r="U234" t="str">
        <f t="shared" si="39"/>
        <v/>
      </c>
      <c r="V234" t="str">
        <f t="shared" si="40"/>
        <v/>
      </c>
      <c r="X234" t="str">
        <f t="shared" si="41"/>
        <v/>
      </c>
      <c r="Y234" t="str">
        <f t="array" ref="Y234">IFERROR(INDEX($T$6:$T$305,MATCH(1,COUNTIF($Y$5:Y233,$T$6:$T$305)+($T$6:$T533&lt;&gt;"")*1,0)),"")</f>
        <v/>
      </c>
      <c r="Z234" t="str">
        <f t="shared" si="42"/>
        <v/>
      </c>
      <c r="AA234" t="str">
        <f t="shared" si="43"/>
        <v/>
      </c>
      <c r="AC234" t="str">
        <f>IF(Y234="","",VLOOKUP(Y234,Detaildaten!$F$8:$W$308,18,0))</f>
        <v/>
      </c>
      <c r="AD234" t="str">
        <f>IF(Y234="","",Leistungsübersicht!$D$9)</f>
        <v/>
      </c>
      <c r="AE234" t="str">
        <f>IF(Y234="","",IF(AD234=Optionen!$N$6,Optionen!$N$6,IF(AD234=Optionen!$N$5,Leistungsübersicht!$D$10,IF(AD234=Optionen!$N$4,Leistungsübersicht!$D$10))))</f>
        <v/>
      </c>
      <c r="AF234" t="str">
        <f>IF(Y234="","",IF(AD234=Optionen!$N$4,Leistungsübersicht!$D$11))</f>
        <v/>
      </c>
      <c r="AG234" s="19" t="str">
        <f>_xlfn.IFNA(INDEX(Verteilungsschlüssel!$B$5:$V$35,MATCH('Leistungsübersicht - WIP'!AC234,Verteilungsschlüssel!$B$5:$B$35,0),MATCH('Leistungsübersicht - WIP'!AE234,Verteilungsschlüssel!$B$5:$V$5,0)),"")</f>
        <v/>
      </c>
    </row>
    <row r="235" spans="2:33" x14ac:dyDescent="0.3">
      <c r="B235">
        <v>230</v>
      </c>
      <c r="C235" t="str">
        <f>IF(Detaildaten!AD237="","",Detaildaten!AD237)</f>
        <v/>
      </c>
      <c r="D235" t="str">
        <f>IF(Detaildaten!AE237="","",Detaildaten!AE237)</f>
        <v>(Bitte Wählen)</v>
      </c>
      <c r="E235" t="str">
        <f>IF(Detaildaten!AC237="","",Detaildaten!AC237)</f>
        <v>(Bitte Wählen)</v>
      </c>
      <c r="G235" t="str">
        <f>CONCATENATE(Detaildaten!D237," [",Detaildaten!E237,"] ")</f>
        <v xml:space="preserve"> [] </v>
      </c>
      <c r="H235" t="str">
        <f>IF(Detaildaten!F237="","",Detaildaten!F237)</f>
        <v/>
      </c>
      <c r="I235" t="str">
        <f>Detaildaten!Z237</f>
        <v>(Bitte Wählen)</v>
      </c>
      <c r="J235" t="str">
        <f>IF(Detaildaten!AA237="","",Detaildaten!AA237)</f>
        <v/>
      </c>
      <c r="L235" t="str">
        <f t="shared" si="33"/>
        <v/>
      </c>
      <c r="M235" t="str">
        <f t="shared" si="34"/>
        <v/>
      </c>
      <c r="N235" t="str">
        <f t="shared" si="35"/>
        <v/>
      </c>
      <c r="O235" t="str">
        <f t="shared" si="36"/>
        <v/>
      </c>
      <c r="Q235">
        <f>COUNTIFS(Optionen!$T$3:$T$8,Leistungsübersicht!$D$9,Optionen!$U$3:$U$8,'Leistungsübersicht - WIP'!E235)</f>
        <v>0</v>
      </c>
      <c r="S235" t="str">
        <f t="shared" si="37"/>
        <v/>
      </c>
      <c r="T235" t="str">
        <f t="shared" si="38"/>
        <v/>
      </c>
      <c r="U235" t="str">
        <f t="shared" si="39"/>
        <v/>
      </c>
      <c r="V235" t="str">
        <f t="shared" si="40"/>
        <v/>
      </c>
      <c r="X235" t="str">
        <f t="shared" si="41"/>
        <v/>
      </c>
      <c r="Y235" t="str">
        <f t="array" ref="Y235">IFERROR(INDEX($T$6:$T$305,MATCH(1,COUNTIF($Y$5:Y234,$T$6:$T$305)+($T$6:$T534&lt;&gt;"")*1,0)),"")</f>
        <v/>
      </c>
      <c r="Z235" t="str">
        <f t="shared" si="42"/>
        <v/>
      </c>
      <c r="AA235" t="str">
        <f t="shared" si="43"/>
        <v/>
      </c>
      <c r="AC235" t="str">
        <f>IF(Y235="","",VLOOKUP(Y235,Detaildaten!$F$8:$W$308,18,0))</f>
        <v/>
      </c>
      <c r="AD235" t="str">
        <f>IF(Y235="","",Leistungsübersicht!$D$9)</f>
        <v/>
      </c>
      <c r="AE235" t="str">
        <f>IF(Y235="","",IF(AD235=Optionen!$N$6,Optionen!$N$6,IF(AD235=Optionen!$N$5,Leistungsübersicht!$D$10,IF(AD235=Optionen!$N$4,Leistungsübersicht!$D$10))))</f>
        <v/>
      </c>
      <c r="AF235" t="str">
        <f>IF(Y235="","",IF(AD235=Optionen!$N$4,Leistungsübersicht!$D$11))</f>
        <v/>
      </c>
      <c r="AG235" s="19" t="str">
        <f>_xlfn.IFNA(INDEX(Verteilungsschlüssel!$B$5:$V$35,MATCH('Leistungsübersicht - WIP'!AC235,Verteilungsschlüssel!$B$5:$B$35,0),MATCH('Leistungsübersicht - WIP'!AE235,Verteilungsschlüssel!$B$5:$V$5,0)),"")</f>
        <v/>
      </c>
    </row>
    <row r="236" spans="2:33" x14ac:dyDescent="0.3">
      <c r="B236">
        <v>231</v>
      </c>
      <c r="C236" t="str">
        <f>IF(Detaildaten!AD238="","",Detaildaten!AD238)</f>
        <v/>
      </c>
      <c r="D236" t="str">
        <f>IF(Detaildaten!AE238="","",Detaildaten!AE238)</f>
        <v>(Bitte Wählen)</v>
      </c>
      <c r="E236" t="str">
        <f>IF(Detaildaten!AC238="","",Detaildaten!AC238)</f>
        <v>(Bitte Wählen)</v>
      </c>
      <c r="G236" t="str">
        <f>CONCATENATE(Detaildaten!D238," [",Detaildaten!E238,"] ")</f>
        <v xml:space="preserve"> [] </v>
      </c>
      <c r="H236" t="str">
        <f>IF(Detaildaten!F238="","",Detaildaten!F238)</f>
        <v/>
      </c>
      <c r="I236" t="str">
        <f>Detaildaten!Z238</f>
        <v>(Bitte Wählen)</v>
      </c>
      <c r="J236" t="str">
        <f>IF(Detaildaten!AA238="","",Detaildaten!AA238)</f>
        <v/>
      </c>
      <c r="L236" t="str">
        <f t="shared" si="33"/>
        <v/>
      </c>
      <c r="M236" t="str">
        <f t="shared" si="34"/>
        <v/>
      </c>
      <c r="N236" t="str">
        <f t="shared" si="35"/>
        <v/>
      </c>
      <c r="O236" t="str">
        <f t="shared" si="36"/>
        <v/>
      </c>
      <c r="Q236">
        <f>COUNTIFS(Optionen!$T$3:$T$8,Leistungsübersicht!$D$9,Optionen!$U$3:$U$8,'Leistungsübersicht - WIP'!E236)</f>
        <v>0</v>
      </c>
      <c r="S236" t="str">
        <f t="shared" si="37"/>
        <v/>
      </c>
      <c r="T236" t="str">
        <f t="shared" si="38"/>
        <v/>
      </c>
      <c r="U236" t="str">
        <f t="shared" si="39"/>
        <v/>
      </c>
      <c r="V236" t="str">
        <f t="shared" si="40"/>
        <v/>
      </c>
      <c r="X236" t="str">
        <f t="shared" si="41"/>
        <v/>
      </c>
      <c r="Y236" t="str">
        <f t="array" ref="Y236">IFERROR(INDEX($T$6:$T$305,MATCH(1,COUNTIF($Y$5:Y235,$T$6:$T$305)+($T$6:$T535&lt;&gt;"")*1,0)),"")</f>
        <v/>
      </c>
      <c r="Z236" t="str">
        <f t="shared" si="42"/>
        <v/>
      </c>
      <c r="AA236" t="str">
        <f t="shared" si="43"/>
        <v/>
      </c>
      <c r="AC236" t="str">
        <f>IF(Y236="","",VLOOKUP(Y236,Detaildaten!$F$8:$W$308,18,0))</f>
        <v/>
      </c>
      <c r="AD236" t="str">
        <f>IF(Y236="","",Leistungsübersicht!$D$9)</f>
        <v/>
      </c>
      <c r="AE236" t="str">
        <f>IF(Y236="","",IF(AD236=Optionen!$N$6,Optionen!$N$6,IF(AD236=Optionen!$N$5,Leistungsübersicht!$D$10,IF(AD236=Optionen!$N$4,Leistungsübersicht!$D$10))))</f>
        <v/>
      </c>
      <c r="AF236" t="str">
        <f>IF(Y236="","",IF(AD236=Optionen!$N$4,Leistungsübersicht!$D$11))</f>
        <v/>
      </c>
      <c r="AG236" s="19" t="str">
        <f>_xlfn.IFNA(INDEX(Verteilungsschlüssel!$B$5:$V$35,MATCH('Leistungsübersicht - WIP'!AC236,Verteilungsschlüssel!$B$5:$B$35,0),MATCH('Leistungsübersicht - WIP'!AE236,Verteilungsschlüssel!$B$5:$V$5,0)),"")</f>
        <v/>
      </c>
    </row>
    <row r="237" spans="2:33" x14ac:dyDescent="0.3">
      <c r="B237">
        <v>232</v>
      </c>
      <c r="C237" t="str">
        <f>IF(Detaildaten!AD239="","",Detaildaten!AD239)</f>
        <v/>
      </c>
      <c r="D237" t="str">
        <f>IF(Detaildaten!AE239="","",Detaildaten!AE239)</f>
        <v>(Bitte Wählen)</v>
      </c>
      <c r="E237" t="str">
        <f>IF(Detaildaten!AC239="","",Detaildaten!AC239)</f>
        <v>(Bitte Wählen)</v>
      </c>
      <c r="G237" t="str">
        <f>CONCATENATE(Detaildaten!D239," [",Detaildaten!E239,"] ")</f>
        <v xml:space="preserve"> [] </v>
      </c>
      <c r="H237" t="str">
        <f>IF(Detaildaten!F239="","",Detaildaten!F239)</f>
        <v/>
      </c>
      <c r="I237" t="str">
        <f>Detaildaten!Z239</f>
        <v>(Bitte Wählen)</v>
      </c>
      <c r="J237" t="str">
        <f>IF(Detaildaten!AA239="","",Detaildaten!AA239)</f>
        <v/>
      </c>
      <c r="L237" t="str">
        <f t="shared" si="33"/>
        <v/>
      </c>
      <c r="M237" t="str">
        <f t="shared" si="34"/>
        <v/>
      </c>
      <c r="N237" t="str">
        <f t="shared" si="35"/>
        <v/>
      </c>
      <c r="O237" t="str">
        <f t="shared" si="36"/>
        <v/>
      </c>
      <c r="Q237">
        <f>COUNTIFS(Optionen!$T$3:$T$8,Leistungsübersicht!$D$9,Optionen!$U$3:$U$8,'Leistungsübersicht - WIP'!E237)</f>
        <v>0</v>
      </c>
      <c r="S237" t="str">
        <f t="shared" si="37"/>
        <v/>
      </c>
      <c r="T237" t="str">
        <f t="shared" si="38"/>
        <v/>
      </c>
      <c r="U237" t="str">
        <f t="shared" si="39"/>
        <v/>
      </c>
      <c r="V237" t="str">
        <f t="shared" si="40"/>
        <v/>
      </c>
      <c r="X237" t="str">
        <f t="shared" si="41"/>
        <v/>
      </c>
      <c r="Y237" t="str">
        <f t="array" ref="Y237">IFERROR(INDEX($T$6:$T$305,MATCH(1,COUNTIF($Y$5:Y236,$T$6:$T$305)+($T$6:$T536&lt;&gt;"")*1,0)),"")</f>
        <v/>
      </c>
      <c r="Z237" t="str">
        <f t="shared" si="42"/>
        <v/>
      </c>
      <c r="AA237" t="str">
        <f t="shared" si="43"/>
        <v/>
      </c>
      <c r="AC237" t="str">
        <f>IF(Y237="","",VLOOKUP(Y237,Detaildaten!$F$8:$W$308,18,0))</f>
        <v/>
      </c>
      <c r="AD237" t="str">
        <f>IF(Y237="","",Leistungsübersicht!$D$9)</f>
        <v/>
      </c>
      <c r="AE237" t="str">
        <f>IF(Y237="","",IF(AD237=Optionen!$N$6,Optionen!$N$6,IF(AD237=Optionen!$N$5,Leistungsübersicht!$D$10,IF(AD237=Optionen!$N$4,Leistungsübersicht!$D$10))))</f>
        <v/>
      </c>
      <c r="AF237" t="str">
        <f>IF(Y237="","",IF(AD237=Optionen!$N$4,Leistungsübersicht!$D$11))</f>
        <v/>
      </c>
      <c r="AG237" s="19" t="str">
        <f>_xlfn.IFNA(INDEX(Verteilungsschlüssel!$B$5:$V$35,MATCH('Leistungsübersicht - WIP'!AC237,Verteilungsschlüssel!$B$5:$B$35,0),MATCH('Leistungsübersicht - WIP'!AE237,Verteilungsschlüssel!$B$5:$V$5,0)),"")</f>
        <v/>
      </c>
    </row>
    <row r="238" spans="2:33" x14ac:dyDescent="0.3">
      <c r="B238">
        <v>233</v>
      </c>
      <c r="C238" t="str">
        <f>IF(Detaildaten!AD240="","",Detaildaten!AD240)</f>
        <v/>
      </c>
      <c r="D238" t="str">
        <f>IF(Detaildaten!AE240="","",Detaildaten!AE240)</f>
        <v>(Bitte Wählen)</v>
      </c>
      <c r="E238" t="str">
        <f>IF(Detaildaten!AC240="","",Detaildaten!AC240)</f>
        <v>(Bitte Wählen)</v>
      </c>
      <c r="G238" t="str">
        <f>CONCATENATE(Detaildaten!D240," [",Detaildaten!E240,"] ")</f>
        <v xml:space="preserve"> [] </v>
      </c>
      <c r="H238" t="str">
        <f>IF(Detaildaten!F240="","",Detaildaten!F240)</f>
        <v/>
      </c>
      <c r="I238" t="str">
        <f>Detaildaten!Z240</f>
        <v>(Bitte Wählen)</v>
      </c>
      <c r="J238" t="str">
        <f>IF(Detaildaten!AA240="","",Detaildaten!AA240)</f>
        <v/>
      </c>
      <c r="L238" t="str">
        <f t="shared" si="33"/>
        <v/>
      </c>
      <c r="M238" t="str">
        <f t="shared" si="34"/>
        <v/>
      </c>
      <c r="N238" t="str">
        <f t="shared" si="35"/>
        <v/>
      </c>
      <c r="O238" t="str">
        <f t="shared" si="36"/>
        <v/>
      </c>
      <c r="Q238">
        <f>COUNTIFS(Optionen!$T$3:$T$8,Leistungsübersicht!$D$9,Optionen!$U$3:$U$8,'Leistungsübersicht - WIP'!E238)</f>
        <v>0</v>
      </c>
      <c r="S238" t="str">
        <f t="shared" si="37"/>
        <v/>
      </c>
      <c r="T238" t="str">
        <f t="shared" si="38"/>
        <v/>
      </c>
      <c r="U238" t="str">
        <f t="shared" si="39"/>
        <v/>
      </c>
      <c r="V238" t="str">
        <f t="shared" si="40"/>
        <v/>
      </c>
      <c r="X238" t="str">
        <f t="shared" si="41"/>
        <v/>
      </c>
      <c r="Y238" t="str">
        <f t="array" ref="Y238">IFERROR(INDEX($T$6:$T$305,MATCH(1,COUNTIF($Y$5:Y237,$T$6:$T$305)+($T$6:$T537&lt;&gt;"")*1,0)),"")</f>
        <v/>
      </c>
      <c r="Z238" t="str">
        <f t="shared" si="42"/>
        <v/>
      </c>
      <c r="AA238" t="str">
        <f t="shared" si="43"/>
        <v/>
      </c>
      <c r="AC238" t="str">
        <f>IF(Y238="","",VLOOKUP(Y238,Detaildaten!$F$8:$W$308,18,0))</f>
        <v/>
      </c>
      <c r="AD238" t="str">
        <f>IF(Y238="","",Leistungsübersicht!$D$9)</f>
        <v/>
      </c>
      <c r="AE238" t="str">
        <f>IF(Y238="","",IF(AD238=Optionen!$N$6,Optionen!$N$6,IF(AD238=Optionen!$N$5,Leistungsübersicht!$D$10,IF(AD238=Optionen!$N$4,Leistungsübersicht!$D$10))))</f>
        <v/>
      </c>
      <c r="AF238" t="str">
        <f>IF(Y238="","",IF(AD238=Optionen!$N$4,Leistungsübersicht!$D$11))</f>
        <v/>
      </c>
      <c r="AG238" s="19" t="str">
        <f>_xlfn.IFNA(INDEX(Verteilungsschlüssel!$B$5:$V$35,MATCH('Leistungsübersicht - WIP'!AC238,Verteilungsschlüssel!$B$5:$B$35,0),MATCH('Leistungsübersicht - WIP'!AE238,Verteilungsschlüssel!$B$5:$V$5,0)),"")</f>
        <v/>
      </c>
    </row>
    <row r="239" spans="2:33" x14ac:dyDescent="0.3">
      <c r="B239">
        <v>234</v>
      </c>
      <c r="C239" t="str">
        <f>IF(Detaildaten!AD241="","",Detaildaten!AD241)</f>
        <v/>
      </c>
      <c r="D239" t="str">
        <f>IF(Detaildaten!AE241="","",Detaildaten!AE241)</f>
        <v>(Bitte Wählen)</v>
      </c>
      <c r="E239" t="str">
        <f>IF(Detaildaten!AC241="","",Detaildaten!AC241)</f>
        <v>(Bitte Wählen)</v>
      </c>
      <c r="G239" t="str">
        <f>CONCATENATE(Detaildaten!D241," [",Detaildaten!E241,"] ")</f>
        <v xml:space="preserve"> [] </v>
      </c>
      <c r="H239" t="str">
        <f>IF(Detaildaten!F241="","",Detaildaten!F241)</f>
        <v/>
      </c>
      <c r="I239" t="str">
        <f>Detaildaten!Z241</f>
        <v>(Bitte Wählen)</v>
      </c>
      <c r="J239" t="str">
        <f>IF(Detaildaten!AA241="","",Detaildaten!AA241)</f>
        <v/>
      </c>
      <c r="L239" t="str">
        <f t="shared" si="33"/>
        <v/>
      </c>
      <c r="M239" t="str">
        <f t="shared" si="34"/>
        <v/>
      </c>
      <c r="N239" t="str">
        <f t="shared" si="35"/>
        <v/>
      </c>
      <c r="O239" t="str">
        <f t="shared" si="36"/>
        <v/>
      </c>
      <c r="Q239">
        <f>COUNTIFS(Optionen!$T$3:$T$8,Leistungsübersicht!$D$9,Optionen!$U$3:$U$8,'Leistungsübersicht - WIP'!E239)</f>
        <v>0</v>
      </c>
      <c r="S239" t="str">
        <f t="shared" si="37"/>
        <v/>
      </c>
      <c r="T239" t="str">
        <f t="shared" si="38"/>
        <v/>
      </c>
      <c r="U239" t="str">
        <f t="shared" si="39"/>
        <v/>
      </c>
      <c r="V239" t="str">
        <f t="shared" si="40"/>
        <v/>
      </c>
      <c r="X239" t="str">
        <f t="shared" si="41"/>
        <v/>
      </c>
      <c r="Y239" t="str">
        <f t="array" ref="Y239">IFERROR(INDEX($T$6:$T$305,MATCH(1,COUNTIF($Y$5:Y238,$T$6:$T$305)+($T$6:$T538&lt;&gt;"")*1,0)),"")</f>
        <v/>
      </c>
      <c r="Z239" t="str">
        <f t="shared" si="42"/>
        <v/>
      </c>
      <c r="AA239" t="str">
        <f t="shared" si="43"/>
        <v/>
      </c>
      <c r="AC239" t="str">
        <f>IF(Y239="","",VLOOKUP(Y239,Detaildaten!$F$8:$W$308,18,0))</f>
        <v/>
      </c>
      <c r="AD239" t="str">
        <f>IF(Y239="","",Leistungsübersicht!$D$9)</f>
        <v/>
      </c>
      <c r="AE239" t="str">
        <f>IF(Y239="","",IF(AD239=Optionen!$N$6,Optionen!$N$6,IF(AD239=Optionen!$N$5,Leistungsübersicht!$D$10,IF(AD239=Optionen!$N$4,Leistungsübersicht!$D$10))))</f>
        <v/>
      </c>
      <c r="AF239" t="str">
        <f>IF(Y239="","",IF(AD239=Optionen!$N$4,Leistungsübersicht!$D$11))</f>
        <v/>
      </c>
      <c r="AG239" s="19" t="str">
        <f>_xlfn.IFNA(INDEX(Verteilungsschlüssel!$B$5:$V$35,MATCH('Leistungsübersicht - WIP'!AC239,Verteilungsschlüssel!$B$5:$B$35,0),MATCH('Leistungsübersicht - WIP'!AE239,Verteilungsschlüssel!$B$5:$V$5,0)),"")</f>
        <v/>
      </c>
    </row>
    <row r="240" spans="2:33" x14ac:dyDescent="0.3">
      <c r="B240">
        <v>235</v>
      </c>
      <c r="C240" t="str">
        <f>IF(Detaildaten!AD242="","",Detaildaten!AD242)</f>
        <v/>
      </c>
      <c r="D240" t="str">
        <f>IF(Detaildaten!AE242="","",Detaildaten!AE242)</f>
        <v>(Bitte Wählen)</v>
      </c>
      <c r="E240" t="str">
        <f>IF(Detaildaten!AC242="","",Detaildaten!AC242)</f>
        <v>(Bitte Wählen)</v>
      </c>
      <c r="G240" t="str">
        <f>CONCATENATE(Detaildaten!D242," [",Detaildaten!E242,"] ")</f>
        <v xml:space="preserve"> [] </v>
      </c>
      <c r="H240" t="str">
        <f>IF(Detaildaten!F242="","",Detaildaten!F242)</f>
        <v/>
      </c>
      <c r="I240" t="str">
        <f>Detaildaten!Z242</f>
        <v>(Bitte Wählen)</v>
      </c>
      <c r="J240" t="str">
        <f>IF(Detaildaten!AA242="","",Detaildaten!AA242)</f>
        <v/>
      </c>
      <c r="L240" t="str">
        <f t="shared" si="33"/>
        <v/>
      </c>
      <c r="M240" t="str">
        <f t="shared" si="34"/>
        <v/>
      </c>
      <c r="N240" t="str">
        <f t="shared" si="35"/>
        <v/>
      </c>
      <c r="O240" t="str">
        <f t="shared" si="36"/>
        <v/>
      </c>
      <c r="Q240">
        <f>COUNTIFS(Optionen!$T$3:$T$8,Leistungsübersicht!$D$9,Optionen!$U$3:$U$8,'Leistungsübersicht - WIP'!E240)</f>
        <v>0</v>
      </c>
      <c r="S240" t="str">
        <f t="shared" si="37"/>
        <v/>
      </c>
      <c r="T240" t="str">
        <f t="shared" si="38"/>
        <v/>
      </c>
      <c r="U240" t="str">
        <f t="shared" si="39"/>
        <v/>
      </c>
      <c r="V240" t="str">
        <f t="shared" si="40"/>
        <v/>
      </c>
      <c r="X240" t="str">
        <f t="shared" si="41"/>
        <v/>
      </c>
      <c r="Y240" t="str">
        <f t="array" ref="Y240">IFERROR(INDEX($T$6:$T$305,MATCH(1,COUNTIF($Y$5:Y239,$T$6:$T$305)+($T$6:$T539&lt;&gt;"")*1,0)),"")</f>
        <v/>
      </c>
      <c r="Z240" t="str">
        <f t="shared" si="42"/>
        <v/>
      </c>
      <c r="AA240" t="str">
        <f t="shared" si="43"/>
        <v/>
      </c>
      <c r="AC240" t="str">
        <f>IF(Y240="","",VLOOKUP(Y240,Detaildaten!$F$8:$W$308,18,0))</f>
        <v/>
      </c>
      <c r="AD240" t="str">
        <f>IF(Y240="","",Leistungsübersicht!$D$9)</f>
        <v/>
      </c>
      <c r="AE240" t="str">
        <f>IF(Y240="","",IF(AD240=Optionen!$N$6,Optionen!$N$6,IF(AD240=Optionen!$N$5,Leistungsübersicht!$D$10,IF(AD240=Optionen!$N$4,Leistungsübersicht!$D$10))))</f>
        <v/>
      </c>
      <c r="AF240" t="str">
        <f>IF(Y240="","",IF(AD240=Optionen!$N$4,Leistungsübersicht!$D$11))</f>
        <v/>
      </c>
      <c r="AG240" s="19" t="str">
        <f>_xlfn.IFNA(INDEX(Verteilungsschlüssel!$B$5:$V$35,MATCH('Leistungsübersicht - WIP'!AC240,Verteilungsschlüssel!$B$5:$B$35,0),MATCH('Leistungsübersicht - WIP'!AE240,Verteilungsschlüssel!$B$5:$V$5,0)),"")</f>
        <v/>
      </c>
    </row>
    <row r="241" spans="2:33" x14ac:dyDescent="0.3">
      <c r="B241">
        <v>236</v>
      </c>
      <c r="C241" t="str">
        <f>IF(Detaildaten!AD243="","",Detaildaten!AD243)</f>
        <v/>
      </c>
      <c r="D241" t="str">
        <f>IF(Detaildaten!AE243="","",Detaildaten!AE243)</f>
        <v>(Bitte Wählen)</v>
      </c>
      <c r="E241" t="str">
        <f>IF(Detaildaten!AC243="","",Detaildaten!AC243)</f>
        <v>(Bitte Wählen)</v>
      </c>
      <c r="G241" t="str">
        <f>CONCATENATE(Detaildaten!D243," [",Detaildaten!E243,"] ")</f>
        <v xml:space="preserve"> [] </v>
      </c>
      <c r="H241" t="str">
        <f>IF(Detaildaten!F243="","",Detaildaten!F243)</f>
        <v/>
      </c>
      <c r="I241" t="str">
        <f>Detaildaten!Z243</f>
        <v>(Bitte Wählen)</v>
      </c>
      <c r="J241" t="str">
        <f>IF(Detaildaten!AA243="","",Detaildaten!AA243)</f>
        <v/>
      </c>
      <c r="L241" t="str">
        <f t="shared" si="33"/>
        <v/>
      </c>
      <c r="M241" t="str">
        <f t="shared" si="34"/>
        <v/>
      </c>
      <c r="N241" t="str">
        <f t="shared" si="35"/>
        <v/>
      </c>
      <c r="O241" t="str">
        <f t="shared" si="36"/>
        <v/>
      </c>
      <c r="Q241">
        <f>COUNTIFS(Optionen!$T$3:$T$8,Leistungsübersicht!$D$9,Optionen!$U$3:$U$8,'Leistungsübersicht - WIP'!E241)</f>
        <v>0</v>
      </c>
      <c r="S241" t="str">
        <f t="shared" si="37"/>
        <v/>
      </c>
      <c r="T241" t="str">
        <f t="shared" si="38"/>
        <v/>
      </c>
      <c r="U241" t="str">
        <f t="shared" si="39"/>
        <v/>
      </c>
      <c r="V241" t="str">
        <f t="shared" si="40"/>
        <v/>
      </c>
      <c r="X241" t="str">
        <f t="shared" si="41"/>
        <v/>
      </c>
      <c r="Y241" t="str">
        <f t="array" ref="Y241">IFERROR(INDEX($T$6:$T$305,MATCH(1,COUNTIF($Y$5:Y240,$T$6:$T$305)+($T$6:$T540&lt;&gt;"")*1,0)),"")</f>
        <v/>
      </c>
      <c r="Z241" t="str">
        <f t="shared" si="42"/>
        <v/>
      </c>
      <c r="AA241" t="str">
        <f t="shared" si="43"/>
        <v/>
      </c>
      <c r="AC241" t="str">
        <f>IF(Y241="","",VLOOKUP(Y241,Detaildaten!$F$8:$W$308,18,0))</f>
        <v/>
      </c>
      <c r="AD241" t="str">
        <f>IF(Y241="","",Leistungsübersicht!$D$9)</f>
        <v/>
      </c>
      <c r="AE241" t="str">
        <f>IF(Y241="","",IF(AD241=Optionen!$N$6,Optionen!$N$6,IF(AD241=Optionen!$N$5,Leistungsübersicht!$D$10,IF(AD241=Optionen!$N$4,Leistungsübersicht!$D$10))))</f>
        <v/>
      </c>
      <c r="AF241" t="str">
        <f>IF(Y241="","",IF(AD241=Optionen!$N$4,Leistungsübersicht!$D$11))</f>
        <v/>
      </c>
      <c r="AG241" s="19" t="str">
        <f>_xlfn.IFNA(INDEX(Verteilungsschlüssel!$B$5:$V$35,MATCH('Leistungsübersicht - WIP'!AC241,Verteilungsschlüssel!$B$5:$B$35,0),MATCH('Leistungsübersicht - WIP'!AE241,Verteilungsschlüssel!$B$5:$V$5,0)),"")</f>
        <v/>
      </c>
    </row>
    <row r="242" spans="2:33" x14ac:dyDescent="0.3">
      <c r="B242">
        <v>237</v>
      </c>
      <c r="C242" t="str">
        <f>IF(Detaildaten!AD244="","",Detaildaten!AD244)</f>
        <v/>
      </c>
      <c r="D242" t="str">
        <f>IF(Detaildaten!AE244="","",Detaildaten!AE244)</f>
        <v>(Bitte Wählen)</v>
      </c>
      <c r="E242" t="str">
        <f>IF(Detaildaten!AC244="","",Detaildaten!AC244)</f>
        <v>(Bitte Wählen)</v>
      </c>
      <c r="G242" t="str">
        <f>CONCATENATE(Detaildaten!D244," [",Detaildaten!E244,"] ")</f>
        <v xml:space="preserve"> [] </v>
      </c>
      <c r="H242" t="str">
        <f>IF(Detaildaten!F244="","",Detaildaten!F244)</f>
        <v/>
      </c>
      <c r="I242" t="str">
        <f>Detaildaten!Z244</f>
        <v>(Bitte Wählen)</v>
      </c>
      <c r="J242" t="str">
        <f>IF(Detaildaten!AA244="","",Detaildaten!AA244)</f>
        <v/>
      </c>
      <c r="L242" t="str">
        <f t="shared" si="33"/>
        <v/>
      </c>
      <c r="M242" t="str">
        <f t="shared" si="34"/>
        <v/>
      </c>
      <c r="N242" t="str">
        <f t="shared" si="35"/>
        <v/>
      </c>
      <c r="O242" t="str">
        <f t="shared" si="36"/>
        <v/>
      </c>
      <c r="Q242">
        <f>COUNTIFS(Optionen!$T$3:$T$8,Leistungsübersicht!$D$9,Optionen!$U$3:$U$8,'Leistungsübersicht - WIP'!E242)</f>
        <v>0</v>
      </c>
      <c r="S242" t="str">
        <f t="shared" si="37"/>
        <v/>
      </c>
      <c r="T242" t="str">
        <f t="shared" si="38"/>
        <v/>
      </c>
      <c r="U242" t="str">
        <f t="shared" si="39"/>
        <v/>
      </c>
      <c r="V242" t="str">
        <f t="shared" si="40"/>
        <v/>
      </c>
      <c r="X242" t="str">
        <f t="shared" si="41"/>
        <v/>
      </c>
      <c r="Y242" t="str">
        <f t="array" ref="Y242">IFERROR(INDEX($T$6:$T$305,MATCH(1,COUNTIF($Y$5:Y241,$T$6:$T$305)+($T$6:$T541&lt;&gt;"")*1,0)),"")</f>
        <v/>
      </c>
      <c r="Z242" t="str">
        <f t="shared" si="42"/>
        <v/>
      </c>
      <c r="AA242" t="str">
        <f t="shared" si="43"/>
        <v/>
      </c>
      <c r="AC242" t="str">
        <f>IF(Y242="","",VLOOKUP(Y242,Detaildaten!$F$8:$W$308,18,0))</f>
        <v/>
      </c>
      <c r="AD242" t="str">
        <f>IF(Y242="","",Leistungsübersicht!$D$9)</f>
        <v/>
      </c>
      <c r="AE242" t="str">
        <f>IF(Y242="","",IF(AD242=Optionen!$N$6,Optionen!$N$6,IF(AD242=Optionen!$N$5,Leistungsübersicht!$D$10,IF(AD242=Optionen!$N$4,Leistungsübersicht!$D$10))))</f>
        <v/>
      </c>
      <c r="AF242" t="str">
        <f>IF(Y242="","",IF(AD242=Optionen!$N$4,Leistungsübersicht!$D$11))</f>
        <v/>
      </c>
      <c r="AG242" s="19" t="str">
        <f>_xlfn.IFNA(INDEX(Verteilungsschlüssel!$B$5:$V$35,MATCH('Leistungsübersicht - WIP'!AC242,Verteilungsschlüssel!$B$5:$B$35,0),MATCH('Leistungsübersicht - WIP'!AE242,Verteilungsschlüssel!$B$5:$V$5,0)),"")</f>
        <v/>
      </c>
    </row>
    <row r="243" spans="2:33" x14ac:dyDescent="0.3">
      <c r="B243">
        <v>238</v>
      </c>
      <c r="C243" t="str">
        <f>IF(Detaildaten!AD245="","",Detaildaten!AD245)</f>
        <v/>
      </c>
      <c r="D243" t="str">
        <f>IF(Detaildaten!AE245="","",Detaildaten!AE245)</f>
        <v>(Bitte Wählen)</v>
      </c>
      <c r="E243" t="str">
        <f>IF(Detaildaten!AC245="","",Detaildaten!AC245)</f>
        <v>(Bitte Wählen)</v>
      </c>
      <c r="G243" t="str">
        <f>CONCATENATE(Detaildaten!D245," [",Detaildaten!E245,"] ")</f>
        <v xml:space="preserve"> [] </v>
      </c>
      <c r="H243" t="str">
        <f>IF(Detaildaten!F245="","",Detaildaten!F245)</f>
        <v/>
      </c>
      <c r="I243" t="str">
        <f>Detaildaten!Z245</f>
        <v>(Bitte Wählen)</v>
      </c>
      <c r="J243" t="str">
        <f>IF(Detaildaten!AA245="","",Detaildaten!AA245)</f>
        <v/>
      </c>
      <c r="L243" t="str">
        <f t="shared" si="33"/>
        <v/>
      </c>
      <c r="M243" t="str">
        <f t="shared" si="34"/>
        <v/>
      </c>
      <c r="N243" t="str">
        <f t="shared" si="35"/>
        <v/>
      </c>
      <c r="O243" t="str">
        <f t="shared" si="36"/>
        <v/>
      </c>
      <c r="Q243">
        <f>COUNTIFS(Optionen!$T$3:$T$8,Leistungsübersicht!$D$9,Optionen!$U$3:$U$8,'Leistungsübersicht - WIP'!E243)</f>
        <v>0</v>
      </c>
      <c r="S243" t="str">
        <f t="shared" si="37"/>
        <v/>
      </c>
      <c r="T243" t="str">
        <f t="shared" si="38"/>
        <v/>
      </c>
      <c r="U243" t="str">
        <f t="shared" si="39"/>
        <v/>
      </c>
      <c r="V243" t="str">
        <f t="shared" si="40"/>
        <v/>
      </c>
      <c r="X243" t="str">
        <f t="shared" si="41"/>
        <v/>
      </c>
      <c r="Y243" t="str">
        <f t="array" ref="Y243">IFERROR(INDEX($T$6:$T$305,MATCH(1,COUNTIF($Y$5:Y242,$T$6:$T$305)+($T$6:$T542&lt;&gt;"")*1,0)),"")</f>
        <v/>
      </c>
      <c r="Z243" t="str">
        <f t="shared" si="42"/>
        <v/>
      </c>
      <c r="AA243" t="str">
        <f t="shared" si="43"/>
        <v/>
      </c>
      <c r="AC243" t="str">
        <f>IF(Y243="","",VLOOKUP(Y243,Detaildaten!$F$8:$W$308,18,0))</f>
        <v/>
      </c>
      <c r="AD243" t="str">
        <f>IF(Y243="","",Leistungsübersicht!$D$9)</f>
        <v/>
      </c>
      <c r="AE243" t="str">
        <f>IF(Y243="","",IF(AD243=Optionen!$N$6,Optionen!$N$6,IF(AD243=Optionen!$N$5,Leistungsübersicht!$D$10,IF(AD243=Optionen!$N$4,Leistungsübersicht!$D$10))))</f>
        <v/>
      </c>
      <c r="AF243" t="str">
        <f>IF(Y243="","",IF(AD243=Optionen!$N$4,Leistungsübersicht!$D$11))</f>
        <v/>
      </c>
      <c r="AG243" s="19" t="str">
        <f>_xlfn.IFNA(INDEX(Verteilungsschlüssel!$B$5:$V$35,MATCH('Leistungsübersicht - WIP'!AC243,Verteilungsschlüssel!$B$5:$B$35,0),MATCH('Leistungsübersicht - WIP'!AE243,Verteilungsschlüssel!$B$5:$V$5,0)),"")</f>
        <v/>
      </c>
    </row>
    <row r="244" spans="2:33" x14ac:dyDescent="0.3">
      <c r="B244">
        <v>239</v>
      </c>
      <c r="C244" t="str">
        <f>IF(Detaildaten!AD246="","",Detaildaten!AD246)</f>
        <v/>
      </c>
      <c r="D244" t="str">
        <f>IF(Detaildaten!AE246="","",Detaildaten!AE246)</f>
        <v>(Bitte Wählen)</v>
      </c>
      <c r="E244" t="str">
        <f>IF(Detaildaten!AC246="","",Detaildaten!AC246)</f>
        <v>(Bitte Wählen)</v>
      </c>
      <c r="G244" t="str">
        <f>CONCATENATE(Detaildaten!D246," [",Detaildaten!E246,"] ")</f>
        <v xml:space="preserve"> [] </v>
      </c>
      <c r="H244" t="str">
        <f>IF(Detaildaten!F246="","",Detaildaten!F246)</f>
        <v/>
      </c>
      <c r="I244" t="str">
        <f>Detaildaten!Z246</f>
        <v>(Bitte Wählen)</v>
      </c>
      <c r="J244" t="str">
        <f>IF(Detaildaten!AA246="","",Detaildaten!AA246)</f>
        <v/>
      </c>
      <c r="L244" t="str">
        <f t="shared" si="33"/>
        <v/>
      </c>
      <c r="M244" t="str">
        <f t="shared" si="34"/>
        <v/>
      </c>
      <c r="N244" t="str">
        <f t="shared" si="35"/>
        <v/>
      </c>
      <c r="O244" t="str">
        <f t="shared" si="36"/>
        <v/>
      </c>
      <c r="Q244">
        <f>COUNTIFS(Optionen!$T$3:$T$8,Leistungsübersicht!$D$9,Optionen!$U$3:$U$8,'Leistungsübersicht - WIP'!E244)</f>
        <v>0</v>
      </c>
      <c r="S244" t="str">
        <f t="shared" si="37"/>
        <v/>
      </c>
      <c r="T244" t="str">
        <f t="shared" si="38"/>
        <v/>
      </c>
      <c r="U244" t="str">
        <f t="shared" si="39"/>
        <v/>
      </c>
      <c r="V244" t="str">
        <f t="shared" si="40"/>
        <v/>
      </c>
      <c r="X244" t="str">
        <f t="shared" si="41"/>
        <v/>
      </c>
      <c r="Y244" t="str">
        <f t="array" ref="Y244">IFERROR(INDEX($T$6:$T$305,MATCH(1,COUNTIF($Y$5:Y243,$T$6:$T$305)+($T$6:$T543&lt;&gt;"")*1,0)),"")</f>
        <v/>
      </c>
      <c r="Z244" t="str">
        <f t="shared" si="42"/>
        <v/>
      </c>
      <c r="AA244" t="str">
        <f t="shared" si="43"/>
        <v/>
      </c>
      <c r="AC244" t="str">
        <f>IF(Y244="","",VLOOKUP(Y244,Detaildaten!$F$8:$W$308,18,0))</f>
        <v/>
      </c>
      <c r="AD244" t="str">
        <f>IF(Y244="","",Leistungsübersicht!$D$9)</f>
        <v/>
      </c>
      <c r="AE244" t="str">
        <f>IF(Y244="","",IF(AD244=Optionen!$N$6,Optionen!$N$6,IF(AD244=Optionen!$N$5,Leistungsübersicht!$D$10,IF(AD244=Optionen!$N$4,Leistungsübersicht!$D$10))))</f>
        <v/>
      </c>
      <c r="AF244" t="str">
        <f>IF(Y244="","",IF(AD244=Optionen!$N$4,Leistungsübersicht!$D$11))</f>
        <v/>
      </c>
      <c r="AG244" s="19" t="str">
        <f>_xlfn.IFNA(INDEX(Verteilungsschlüssel!$B$5:$V$35,MATCH('Leistungsübersicht - WIP'!AC244,Verteilungsschlüssel!$B$5:$B$35,0),MATCH('Leistungsübersicht - WIP'!AE244,Verteilungsschlüssel!$B$5:$V$5,0)),"")</f>
        <v/>
      </c>
    </row>
    <row r="245" spans="2:33" x14ac:dyDescent="0.3">
      <c r="B245">
        <v>240</v>
      </c>
      <c r="C245" t="str">
        <f>IF(Detaildaten!AD247="","",Detaildaten!AD247)</f>
        <v/>
      </c>
      <c r="D245" t="str">
        <f>IF(Detaildaten!AE247="","",Detaildaten!AE247)</f>
        <v>(Bitte Wählen)</v>
      </c>
      <c r="E245" t="str">
        <f>IF(Detaildaten!AC247="","",Detaildaten!AC247)</f>
        <v>(Bitte Wählen)</v>
      </c>
      <c r="G245" t="str">
        <f>CONCATENATE(Detaildaten!D247," [",Detaildaten!E247,"] ")</f>
        <v xml:space="preserve"> [] </v>
      </c>
      <c r="H245" t="str">
        <f>IF(Detaildaten!F247="","",Detaildaten!F247)</f>
        <v/>
      </c>
      <c r="I245" t="str">
        <f>Detaildaten!Z247</f>
        <v>(Bitte Wählen)</v>
      </c>
      <c r="J245" t="str">
        <f>IF(Detaildaten!AA247="","",Detaildaten!AA247)</f>
        <v/>
      </c>
      <c r="L245" t="str">
        <f t="shared" si="33"/>
        <v/>
      </c>
      <c r="M245" t="str">
        <f t="shared" si="34"/>
        <v/>
      </c>
      <c r="N245" t="str">
        <f t="shared" si="35"/>
        <v/>
      </c>
      <c r="O245" t="str">
        <f t="shared" si="36"/>
        <v/>
      </c>
      <c r="Q245">
        <f>COUNTIFS(Optionen!$T$3:$T$8,Leistungsübersicht!$D$9,Optionen!$U$3:$U$8,'Leistungsübersicht - WIP'!E245)</f>
        <v>0</v>
      </c>
      <c r="S245" t="str">
        <f t="shared" si="37"/>
        <v/>
      </c>
      <c r="T245" t="str">
        <f t="shared" si="38"/>
        <v/>
      </c>
      <c r="U245" t="str">
        <f t="shared" si="39"/>
        <v/>
      </c>
      <c r="V245" t="str">
        <f t="shared" si="40"/>
        <v/>
      </c>
      <c r="X245" t="str">
        <f t="shared" si="41"/>
        <v/>
      </c>
      <c r="Y245" t="str">
        <f t="array" ref="Y245">IFERROR(INDEX($T$6:$T$305,MATCH(1,COUNTIF($Y$5:Y244,$T$6:$T$305)+($T$6:$T544&lt;&gt;"")*1,0)),"")</f>
        <v/>
      </c>
      <c r="Z245" t="str">
        <f t="shared" si="42"/>
        <v/>
      </c>
      <c r="AA245" t="str">
        <f t="shared" si="43"/>
        <v/>
      </c>
      <c r="AC245" t="str">
        <f>IF(Y245="","",VLOOKUP(Y245,Detaildaten!$F$8:$W$308,18,0))</f>
        <v/>
      </c>
      <c r="AD245" t="str">
        <f>IF(Y245="","",Leistungsübersicht!$D$9)</f>
        <v/>
      </c>
      <c r="AE245" t="str">
        <f>IF(Y245="","",IF(AD245=Optionen!$N$6,Optionen!$N$6,IF(AD245=Optionen!$N$5,Leistungsübersicht!$D$10,IF(AD245=Optionen!$N$4,Leistungsübersicht!$D$10))))</f>
        <v/>
      </c>
      <c r="AF245" t="str">
        <f>IF(Y245="","",IF(AD245=Optionen!$N$4,Leistungsübersicht!$D$11))</f>
        <v/>
      </c>
      <c r="AG245" s="19" t="str">
        <f>_xlfn.IFNA(INDEX(Verteilungsschlüssel!$B$5:$V$35,MATCH('Leistungsübersicht - WIP'!AC245,Verteilungsschlüssel!$B$5:$B$35,0),MATCH('Leistungsübersicht - WIP'!AE245,Verteilungsschlüssel!$B$5:$V$5,0)),"")</f>
        <v/>
      </c>
    </row>
    <row r="246" spans="2:33" x14ac:dyDescent="0.3">
      <c r="B246">
        <v>241</v>
      </c>
      <c r="C246" t="str">
        <f>IF(Detaildaten!AD248="","",Detaildaten!AD248)</f>
        <v/>
      </c>
      <c r="D246" t="str">
        <f>IF(Detaildaten!AE248="","",Detaildaten!AE248)</f>
        <v>(Bitte Wählen)</v>
      </c>
      <c r="E246" t="str">
        <f>IF(Detaildaten!AC248="","",Detaildaten!AC248)</f>
        <v>(Bitte Wählen)</v>
      </c>
      <c r="G246" t="str">
        <f>CONCATENATE(Detaildaten!D248," [",Detaildaten!E248,"] ")</f>
        <v xml:space="preserve"> [] </v>
      </c>
      <c r="H246" t="str">
        <f>IF(Detaildaten!F248="","",Detaildaten!F248)</f>
        <v/>
      </c>
      <c r="I246" t="str">
        <f>Detaildaten!Z248</f>
        <v>(Bitte Wählen)</v>
      </c>
      <c r="J246" t="str">
        <f>IF(Detaildaten!AA248="","",Detaildaten!AA248)</f>
        <v/>
      </c>
      <c r="L246" t="str">
        <f t="shared" si="33"/>
        <v/>
      </c>
      <c r="M246" t="str">
        <f t="shared" si="34"/>
        <v/>
      </c>
      <c r="N246" t="str">
        <f t="shared" si="35"/>
        <v/>
      </c>
      <c r="O246" t="str">
        <f t="shared" si="36"/>
        <v/>
      </c>
      <c r="Q246">
        <f>COUNTIFS(Optionen!$T$3:$T$8,Leistungsübersicht!$D$9,Optionen!$U$3:$U$8,'Leistungsübersicht - WIP'!E246)</f>
        <v>0</v>
      </c>
      <c r="S246" t="str">
        <f t="shared" si="37"/>
        <v/>
      </c>
      <c r="T246" t="str">
        <f t="shared" si="38"/>
        <v/>
      </c>
      <c r="U246" t="str">
        <f t="shared" si="39"/>
        <v/>
      </c>
      <c r="V246" t="str">
        <f t="shared" si="40"/>
        <v/>
      </c>
      <c r="X246" t="str">
        <f t="shared" si="41"/>
        <v/>
      </c>
      <c r="Y246" t="str">
        <f t="array" ref="Y246">IFERROR(INDEX($T$6:$T$305,MATCH(1,COUNTIF($Y$5:Y245,$T$6:$T$305)+($T$6:$T545&lt;&gt;"")*1,0)),"")</f>
        <v/>
      </c>
      <c r="Z246" t="str">
        <f t="shared" si="42"/>
        <v/>
      </c>
      <c r="AA246" t="str">
        <f t="shared" si="43"/>
        <v/>
      </c>
      <c r="AC246" t="str">
        <f>IF(Y246="","",VLOOKUP(Y246,Detaildaten!$F$8:$W$308,18,0))</f>
        <v/>
      </c>
      <c r="AD246" t="str">
        <f>IF(Y246="","",Leistungsübersicht!$D$9)</f>
        <v/>
      </c>
      <c r="AE246" t="str">
        <f>IF(Y246="","",IF(AD246=Optionen!$N$6,Optionen!$N$6,IF(AD246=Optionen!$N$5,Leistungsübersicht!$D$10,IF(AD246=Optionen!$N$4,Leistungsübersicht!$D$10))))</f>
        <v/>
      </c>
      <c r="AF246" t="str">
        <f>IF(Y246="","",IF(AD246=Optionen!$N$4,Leistungsübersicht!$D$11))</f>
        <v/>
      </c>
      <c r="AG246" s="19" t="str">
        <f>_xlfn.IFNA(INDEX(Verteilungsschlüssel!$B$5:$V$35,MATCH('Leistungsübersicht - WIP'!AC246,Verteilungsschlüssel!$B$5:$B$35,0),MATCH('Leistungsübersicht - WIP'!AE246,Verteilungsschlüssel!$B$5:$V$5,0)),"")</f>
        <v/>
      </c>
    </row>
    <row r="247" spans="2:33" x14ac:dyDescent="0.3">
      <c r="B247">
        <v>242</v>
      </c>
      <c r="C247" t="str">
        <f>IF(Detaildaten!AD249="","",Detaildaten!AD249)</f>
        <v/>
      </c>
      <c r="D247" t="str">
        <f>IF(Detaildaten!AE249="","",Detaildaten!AE249)</f>
        <v>(Bitte Wählen)</v>
      </c>
      <c r="E247" t="str">
        <f>IF(Detaildaten!AC249="","",Detaildaten!AC249)</f>
        <v>(Bitte Wählen)</v>
      </c>
      <c r="G247" t="str">
        <f>CONCATENATE(Detaildaten!D249," [",Detaildaten!E249,"] ")</f>
        <v xml:space="preserve"> [] </v>
      </c>
      <c r="H247" t="str">
        <f>IF(Detaildaten!F249="","",Detaildaten!F249)</f>
        <v/>
      </c>
      <c r="I247" t="str">
        <f>Detaildaten!Z249</f>
        <v>(Bitte Wählen)</v>
      </c>
      <c r="J247" t="str">
        <f>IF(Detaildaten!AA249="","",Detaildaten!AA249)</f>
        <v/>
      </c>
      <c r="L247" t="str">
        <f t="shared" si="33"/>
        <v/>
      </c>
      <c r="M247" t="str">
        <f t="shared" si="34"/>
        <v/>
      </c>
      <c r="N247" t="str">
        <f t="shared" si="35"/>
        <v/>
      </c>
      <c r="O247" t="str">
        <f t="shared" si="36"/>
        <v/>
      </c>
      <c r="Q247">
        <f>COUNTIFS(Optionen!$T$3:$T$8,Leistungsübersicht!$D$9,Optionen!$U$3:$U$8,'Leistungsübersicht - WIP'!E247)</f>
        <v>0</v>
      </c>
      <c r="S247" t="str">
        <f t="shared" si="37"/>
        <v/>
      </c>
      <c r="T247" t="str">
        <f t="shared" si="38"/>
        <v/>
      </c>
      <c r="U247" t="str">
        <f t="shared" si="39"/>
        <v/>
      </c>
      <c r="V247" t="str">
        <f t="shared" si="40"/>
        <v/>
      </c>
      <c r="X247" t="str">
        <f t="shared" si="41"/>
        <v/>
      </c>
      <c r="Y247" t="str">
        <f t="array" ref="Y247">IFERROR(INDEX($T$6:$T$305,MATCH(1,COUNTIF($Y$5:Y246,$T$6:$T$305)+($T$6:$T546&lt;&gt;"")*1,0)),"")</f>
        <v/>
      </c>
      <c r="Z247" t="str">
        <f t="shared" si="42"/>
        <v/>
      </c>
      <c r="AA247" t="str">
        <f t="shared" si="43"/>
        <v/>
      </c>
      <c r="AC247" t="str">
        <f>IF(Y247="","",VLOOKUP(Y247,Detaildaten!$F$8:$W$308,18,0))</f>
        <v/>
      </c>
      <c r="AD247" t="str">
        <f>IF(Y247="","",Leistungsübersicht!$D$9)</f>
        <v/>
      </c>
      <c r="AE247" t="str">
        <f>IF(Y247="","",IF(AD247=Optionen!$N$6,Optionen!$N$6,IF(AD247=Optionen!$N$5,Leistungsübersicht!$D$10,IF(AD247=Optionen!$N$4,Leistungsübersicht!$D$10))))</f>
        <v/>
      </c>
      <c r="AF247" t="str">
        <f>IF(Y247="","",IF(AD247=Optionen!$N$4,Leistungsübersicht!$D$11))</f>
        <v/>
      </c>
      <c r="AG247" s="19" t="str">
        <f>_xlfn.IFNA(INDEX(Verteilungsschlüssel!$B$5:$V$35,MATCH('Leistungsübersicht - WIP'!AC247,Verteilungsschlüssel!$B$5:$B$35,0),MATCH('Leistungsübersicht - WIP'!AE247,Verteilungsschlüssel!$B$5:$V$5,0)),"")</f>
        <v/>
      </c>
    </row>
    <row r="248" spans="2:33" x14ac:dyDescent="0.3">
      <c r="B248">
        <v>243</v>
      </c>
      <c r="C248" t="str">
        <f>IF(Detaildaten!AD250="","",Detaildaten!AD250)</f>
        <v/>
      </c>
      <c r="D248" t="str">
        <f>IF(Detaildaten!AE250="","",Detaildaten!AE250)</f>
        <v>(Bitte Wählen)</v>
      </c>
      <c r="E248" t="str">
        <f>IF(Detaildaten!AC250="","",Detaildaten!AC250)</f>
        <v>(Bitte Wählen)</v>
      </c>
      <c r="G248" t="str">
        <f>CONCATENATE(Detaildaten!D250," [",Detaildaten!E250,"] ")</f>
        <v xml:space="preserve"> [] </v>
      </c>
      <c r="H248" t="str">
        <f>IF(Detaildaten!F250="","",Detaildaten!F250)</f>
        <v/>
      </c>
      <c r="I248" t="str">
        <f>Detaildaten!Z250</f>
        <v>(Bitte Wählen)</v>
      </c>
      <c r="J248" t="str">
        <f>IF(Detaildaten!AA250="","",Detaildaten!AA250)</f>
        <v/>
      </c>
      <c r="L248" t="str">
        <f t="shared" si="33"/>
        <v/>
      </c>
      <c r="M248" t="str">
        <f t="shared" si="34"/>
        <v/>
      </c>
      <c r="N248" t="str">
        <f t="shared" si="35"/>
        <v/>
      </c>
      <c r="O248" t="str">
        <f t="shared" si="36"/>
        <v/>
      </c>
      <c r="Q248">
        <f>COUNTIFS(Optionen!$T$3:$T$8,Leistungsübersicht!$D$9,Optionen!$U$3:$U$8,'Leistungsübersicht - WIP'!E248)</f>
        <v>0</v>
      </c>
      <c r="S248" t="str">
        <f t="shared" si="37"/>
        <v/>
      </c>
      <c r="T248" t="str">
        <f t="shared" si="38"/>
        <v/>
      </c>
      <c r="U248" t="str">
        <f t="shared" si="39"/>
        <v/>
      </c>
      <c r="V248" t="str">
        <f t="shared" si="40"/>
        <v/>
      </c>
      <c r="X248" t="str">
        <f t="shared" si="41"/>
        <v/>
      </c>
      <c r="Y248" t="str">
        <f t="array" ref="Y248">IFERROR(INDEX($T$6:$T$305,MATCH(1,COUNTIF($Y$5:Y247,$T$6:$T$305)+($T$6:$T547&lt;&gt;"")*1,0)),"")</f>
        <v/>
      </c>
      <c r="Z248" t="str">
        <f t="shared" si="42"/>
        <v/>
      </c>
      <c r="AA248" t="str">
        <f t="shared" si="43"/>
        <v/>
      </c>
      <c r="AC248" t="str">
        <f>IF(Y248="","",VLOOKUP(Y248,Detaildaten!$F$8:$W$308,18,0))</f>
        <v/>
      </c>
      <c r="AD248" t="str">
        <f>IF(Y248="","",Leistungsübersicht!$D$9)</f>
        <v/>
      </c>
      <c r="AE248" t="str">
        <f>IF(Y248="","",IF(AD248=Optionen!$N$6,Optionen!$N$6,IF(AD248=Optionen!$N$5,Leistungsübersicht!$D$10,IF(AD248=Optionen!$N$4,Leistungsübersicht!$D$10))))</f>
        <v/>
      </c>
      <c r="AF248" t="str">
        <f>IF(Y248="","",IF(AD248=Optionen!$N$4,Leistungsübersicht!$D$11))</f>
        <v/>
      </c>
      <c r="AG248" s="19" t="str">
        <f>_xlfn.IFNA(INDEX(Verteilungsschlüssel!$B$5:$V$35,MATCH('Leistungsübersicht - WIP'!AC248,Verteilungsschlüssel!$B$5:$B$35,0),MATCH('Leistungsübersicht - WIP'!AE248,Verteilungsschlüssel!$B$5:$V$5,0)),"")</f>
        <v/>
      </c>
    </row>
    <row r="249" spans="2:33" x14ac:dyDescent="0.3">
      <c r="B249">
        <v>244</v>
      </c>
      <c r="C249" t="str">
        <f>IF(Detaildaten!AD251="","",Detaildaten!AD251)</f>
        <v/>
      </c>
      <c r="D249" t="str">
        <f>IF(Detaildaten!AE251="","",Detaildaten!AE251)</f>
        <v>(Bitte Wählen)</v>
      </c>
      <c r="E249" t="str">
        <f>IF(Detaildaten!AC251="","",Detaildaten!AC251)</f>
        <v>(Bitte Wählen)</v>
      </c>
      <c r="G249" t="str">
        <f>CONCATENATE(Detaildaten!D251," [",Detaildaten!E251,"] ")</f>
        <v xml:space="preserve"> [] </v>
      </c>
      <c r="H249" t="str">
        <f>IF(Detaildaten!F251="","",Detaildaten!F251)</f>
        <v/>
      </c>
      <c r="I249" t="str">
        <f>Detaildaten!Z251</f>
        <v>(Bitte Wählen)</v>
      </c>
      <c r="J249" t="str">
        <f>IF(Detaildaten!AA251="","",Detaildaten!AA251)</f>
        <v/>
      </c>
      <c r="L249" t="str">
        <f t="shared" si="33"/>
        <v/>
      </c>
      <c r="M249" t="str">
        <f t="shared" si="34"/>
        <v/>
      </c>
      <c r="N249" t="str">
        <f t="shared" si="35"/>
        <v/>
      </c>
      <c r="O249" t="str">
        <f t="shared" si="36"/>
        <v/>
      </c>
      <c r="Q249">
        <f>COUNTIFS(Optionen!$T$3:$T$8,Leistungsübersicht!$D$9,Optionen!$U$3:$U$8,'Leistungsübersicht - WIP'!E249)</f>
        <v>0</v>
      </c>
      <c r="S249" t="str">
        <f t="shared" si="37"/>
        <v/>
      </c>
      <c r="T249" t="str">
        <f t="shared" si="38"/>
        <v/>
      </c>
      <c r="U249" t="str">
        <f t="shared" si="39"/>
        <v/>
      </c>
      <c r="V249" t="str">
        <f t="shared" si="40"/>
        <v/>
      </c>
      <c r="X249" t="str">
        <f t="shared" si="41"/>
        <v/>
      </c>
      <c r="Y249" t="str">
        <f t="array" ref="Y249">IFERROR(INDEX($T$6:$T$305,MATCH(1,COUNTIF($Y$5:Y248,$T$6:$T$305)+($T$6:$T548&lt;&gt;"")*1,0)),"")</f>
        <v/>
      </c>
      <c r="Z249" t="str">
        <f t="shared" si="42"/>
        <v/>
      </c>
      <c r="AA249" t="str">
        <f t="shared" si="43"/>
        <v/>
      </c>
      <c r="AC249" t="str">
        <f>IF(Y249="","",VLOOKUP(Y249,Detaildaten!$F$8:$W$308,18,0))</f>
        <v/>
      </c>
      <c r="AD249" t="str">
        <f>IF(Y249="","",Leistungsübersicht!$D$9)</f>
        <v/>
      </c>
      <c r="AE249" t="str">
        <f>IF(Y249="","",IF(AD249=Optionen!$N$6,Optionen!$N$6,IF(AD249=Optionen!$N$5,Leistungsübersicht!$D$10,IF(AD249=Optionen!$N$4,Leistungsübersicht!$D$10))))</f>
        <v/>
      </c>
      <c r="AF249" t="str">
        <f>IF(Y249="","",IF(AD249=Optionen!$N$4,Leistungsübersicht!$D$11))</f>
        <v/>
      </c>
      <c r="AG249" s="19" t="str">
        <f>_xlfn.IFNA(INDEX(Verteilungsschlüssel!$B$5:$V$35,MATCH('Leistungsübersicht - WIP'!AC249,Verteilungsschlüssel!$B$5:$B$35,0),MATCH('Leistungsübersicht - WIP'!AE249,Verteilungsschlüssel!$B$5:$V$5,0)),"")</f>
        <v/>
      </c>
    </row>
    <row r="250" spans="2:33" x14ac:dyDescent="0.3">
      <c r="B250">
        <v>245</v>
      </c>
      <c r="C250" t="str">
        <f>IF(Detaildaten!AD252="","",Detaildaten!AD252)</f>
        <v/>
      </c>
      <c r="D250" t="str">
        <f>IF(Detaildaten!AE252="","",Detaildaten!AE252)</f>
        <v>(Bitte Wählen)</v>
      </c>
      <c r="E250" t="str">
        <f>IF(Detaildaten!AC252="","",Detaildaten!AC252)</f>
        <v>(Bitte Wählen)</v>
      </c>
      <c r="G250" t="str">
        <f>CONCATENATE(Detaildaten!D252," [",Detaildaten!E252,"] ")</f>
        <v xml:space="preserve"> [] </v>
      </c>
      <c r="H250" t="str">
        <f>IF(Detaildaten!F252="","",Detaildaten!F252)</f>
        <v/>
      </c>
      <c r="I250" t="str">
        <f>Detaildaten!Z252</f>
        <v>(Bitte Wählen)</v>
      </c>
      <c r="J250" t="str">
        <f>IF(Detaildaten!AA252="","",Detaildaten!AA252)</f>
        <v/>
      </c>
      <c r="L250" t="str">
        <f t="shared" si="33"/>
        <v/>
      </c>
      <c r="M250" t="str">
        <f t="shared" si="34"/>
        <v/>
      </c>
      <c r="N250" t="str">
        <f t="shared" si="35"/>
        <v/>
      </c>
      <c r="O250" t="str">
        <f t="shared" si="36"/>
        <v/>
      </c>
      <c r="Q250">
        <f>COUNTIFS(Optionen!$T$3:$T$8,Leistungsübersicht!$D$9,Optionen!$U$3:$U$8,'Leistungsübersicht - WIP'!E250)</f>
        <v>0</v>
      </c>
      <c r="S250" t="str">
        <f t="shared" si="37"/>
        <v/>
      </c>
      <c r="T250" t="str">
        <f t="shared" si="38"/>
        <v/>
      </c>
      <c r="U250" t="str">
        <f t="shared" si="39"/>
        <v/>
      </c>
      <c r="V250" t="str">
        <f t="shared" si="40"/>
        <v/>
      </c>
      <c r="X250" t="str">
        <f t="shared" si="41"/>
        <v/>
      </c>
      <c r="Y250" t="str">
        <f t="array" ref="Y250">IFERROR(INDEX($T$6:$T$305,MATCH(1,COUNTIF($Y$5:Y249,$T$6:$T$305)+($T$6:$T549&lt;&gt;"")*1,0)),"")</f>
        <v/>
      </c>
      <c r="Z250" t="str">
        <f t="shared" si="42"/>
        <v/>
      </c>
      <c r="AA250" t="str">
        <f t="shared" si="43"/>
        <v/>
      </c>
      <c r="AC250" t="str">
        <f>IF(Y250="","",VLOOKUP(Y250,Detaildaten!$F$8:$W$308,18,0))</f>
        <v/>
      </c>
      <c r="AD250" t="str">
        <f>IF(Y250="","",Leistungsübersicht!$D$9)</f>
        <v/>
      </c>
      <c r="AE250" t="str">
        <f>IF(Y250="","",IF(AD250=Optionen!$N$6,Optionen!$N$6,IF(AD250=Optionen!$N$5,Leistungsübersicht!$D$10,IF(AD250=Optionen!$N$4,Leistungsübersicht!$D$10))))</f>
        <v/>
      </c>
      <c r="AF250" t="str">
        <f>IF(Y250="","",IF(AD250=Optionen!$N$4,Leistungsübersicht!$D$11))</f>
        <v/>
      </c>
      <c r="AG250" s="19" t="str">
        <f>_xlfn.IFNA(INDEX(Verteilungsschlüssel!$B$5:$V$35,MATCH('Leistungsübersicht - WIP'!AC250,Verteilungsschlüssel!$B$5:$B$35,0),MATCH('Leistungsübersicht - WIP'!AE250,Verteilungsschlüssel!$B$5:$V$5,0)),"")</f>
        <v/>
      </c>
    </row>
    <row r="251" spans="2:33" x14ac:dyDescent="0.3">
      <c r="B251">
        <v>246</v>
      </c>
      <c r="C251" t="str">
        <f>IF(Detaildaten!AD253="","",Detaildaten!AD253)</f>
        <v/>
      </c>
      <c r="D251" t="str">
        <f>IF(Detaildaten!AE253="","",Detaildaten!AE253)</f>
        <v>(Bitte Wählen)</v>
      </c>
      <c r="E251" t="str">
        <f>IF(Detaildaten!AC253="","",Detaildaten!AC253)</f>
        <v>(Bitte Wählen)</v>
      </c>
      <c r="G251" t="str">
        <f>CONCATENATE(Detaildaten!D253," [",Detaildaten!E253,"] ")</f>
        <v xml:space="preserve"> [] </v>
      </c>
      <c r="H251" t="str">
        <f>IF(Detaildaten!F253="","",Detaildaten!F253)</f>
        <v/>
      </c>
      <c r="I251" t="str">
        <f>Detaildaten!Z253</f>
        <v>(Bitte Wählen)</v>
      </c>
      <c r="J251" t="str">
        <f>IF(Detaildaten!AA253="","",Detaildaten!AA253)</f>
        <v/>
      </c>
      <c r="L251" t="str">
        <f t="shared" si="33"/>
        <v/>
      </c>
      <c r="M251" t="str">
        <f t="shared" si="34"/>
        <v/>
      </c>
      <c r="N251" t="str">
        <f t="shared" si="35"/>
        <v/>
      </c>
      <c r="O251" t="str">
        <f t="shared" si="36"/>
        <v/>
      </c>
      <c r="Q251">
        <f>COUNTIFS(Optionen!$T$3:$T$8,Leistungsübersicht!$D$9,Optionen!$U$3:$U$8,'Leistungsübersicht - WIP'!E251)</f>
        <v>0</v>
      </c>
      <c r="S251" t="str">
        <f t="shared" si="37"/>
        <v/>
      </c>
      <c r="T251" t="str">
        <f t="shared" si="38"/>
        <v/>
      </c>
      <c r="U251" t="str">
        <f t="shared" si="39"/>
        <v/>
      </c>
      <c r="V251" t="str">
        <f t="shared" si="40"/>
        <v/>
      </c>
      <c r="X251" t="str">
        <f t="shared" si="41"/>
        <v/>
      </c>
      <c r="Y251" t="str">
        <f t="array" ref="Y251">IFERROR(INDEX($T$6:$T$305,MATCH(1,COUNTIF($Y$5:Y250,$T$6:$T$305)+($T$6:$T550&lt;&gt;"")*1,0)),"")</f>
        <v/>
      </c>
      <c r="Z251" t="str">
        <f t="shared" si="42"/>
        <v/>
      </c>
      <c r="AA251" t="str">
        <f t="shared" si="43"/>
        <v/>
      </c>
      <c r="AC251" t="str">
        <f>IF(Y251="","",VLOOKUP(Y251,Detaildaten!$F$8:$W$308,18,0))</f>
        <v/>
      </c>
      <c r="AD251" t="str">
        <f>IF(Y251="","",Leistungsübersicht!$D$9)</f>
        <v/>
      </c>
      <c r="AE251" t="str">
        <f>IF(Y251="","",IF(AD251=Optionen!$N$6,Optionen!$N$6,IF(AD251=Optionen!$N$5,Leistungsübersicht!$D$10,IF(AD251=Optionen!$N$4,Leistungsübersicht!$D$10))))</f>
        <v/>
      </c>
      <c r="AF251" t="str">
        <f>IF(Y251="","",IF(AD251=Optionen!$N$4,Leistungsübersicht!$D$11))</f>
        <v/>
      </c>
      <c r="AG251" s="19" t="str">
        <f>_xlfn.IFNA(INDEX(Verteilungsschlüssel!$B$5:$V$35,MATCH('Leistungsübersicht - WIP'!AC251,Verteilungsschlüssel!$B$5:$B$35,0),MATCH('Leistungsübersicht - WIP'!AE251,Verteilungsschlüssel!$B$5:$V$5,0)),"")</f>
        <v/>
      </c>
    </row>
    <row r="252" spans="2:33" x14ac:dyDescent="0.3">
      <c r="B252">
        <v>247</v>
      </c>
      <c r="C252" t="str">
        <f>IF(Detaildaten!AD254="","",Detaildaten!AD254)</f>
        <v/>
      </c>
      <c r="D252" t="str">
        <f>IF(Detaildaten!AE254="","",Detaildaten!AE254)</f>
        <v>(Bitte Wählen)</v>
      </c>
      <c r="E252" t="str">
        <f>IF(Detaildaten!AC254="","",Detaildaten!AC254)</f>
        <v>(Bitte Wählen)</v>
      </c>
      <c r="G252" t="str">
        <f>CONCATENATE(Detaildaten!D254," [",Detaildaten!E254,"] ")</f>
        <v xml:space="preserve"> [] </v>
      </c>
      <c r="H252" t="str">
        <f>IF(Detaildaten!F254="","",Detaildaten!F254)</f>
        <v/>
      </c>
      <c r="I252" t="str">
        <f>Detaildaten!Z254</f>
        <v>(Bitte Wählen)</v>
      </c>
      <c r="J252" t="str">
        <f>IF(Detaildaten!AA254="","",Detaildaten!AA254)</f>
        <v/>
      </c>
      <c r="L252" t="str">
        <f t="shared" si="33"/>
        <v/>
      </c>
      <c r="M252" t="str">
        <f t="shared" si="34"/>
        <v/>
      </c>
      <c r="N252" t="str">
        <f t="shared" si="35"/>
        <v/>
      </c>
      <c r="O252" t="str">
        <f t="shared" si="36"/>
        <v/>
      </c>
      <c r="Q252">
        <f>COUNTIFS(Optionen!$T$3:$T$8,Leistungsübersicht!$D$9,Optionen!$U$3:$U$8,'Leistungsübersicht - WIP'!E252)</f>
        <v>0</v>
      </c>
      <c r="S252" t="str">
        <f t="shared" si="37"/>
        <v/>
      </c>
      <c r="T252" t="str">
        <f t="shared" si="38"/>
        <v/>
      </c>
      <c r="U252" t="str">
        <f t="shared" si="39"/>
        <v/>
      </c>
      <c r="V252" t="str">
        <f t="shared" si="40"/>
        <v/>
      </c>
      <c r="X252" t="str">
        <f t="shared" si="41"/>
        <v/>
      </c>
      <c r="Y252" t="str">
        <f t="array" ref="Y252">IFERROR(INDEX($T$6:$T$305,MATCH(1,COUNTIF($Y$5:Y251,$T$6:$T$305)+($T$6:$T551&lt;&gt;"")*1,0)),"")</f>
        <v/>
      </c>
      <c r="Z252" t="str">
        <f t="shared" si="42"/>
        <v/>
      </c>
      <c r="AA252" t="str">
        <f t="shared" si="43"/>
        <v/>
      </c>
      <c r="AC252" t="str">
        <f>IF(Y252="","",VLOOKUP(Y252,Detaildaten!$F$8:$W$308,18,0))</f>
        <v/>
      </c>
      <c r="AD252" t="str">
        <f>IF(Y252="","",Leistungsübersicht!$D$9)</f>
        <v/>
      </c>
      <c r="AE252" t="str">
        <f>IF(Y252="","",IF(AD252=Optionen!$N$6,Optionen!$N$6,IF(AD252=Optionen!$N$5,Leistungsübersicht!$D$10,IF(AD252=Optionen!$N$4,Leistungsübersicht!$D$10))))</f>
        <v/>
      </c>
      <c r="AF252" t="str">
        <f>IF(Y252="","",IF(AD252=Optionen!$N$4,Leistungsübersicht!$D$11))</f>
        <v/>
      </c>
      <c r="AG252" s="19" t="str">
        <f>_xlfn.IFNA(INDEX(Verteilungsschlüssel!$B$5:$V$35,MATCH('Leistungsübersicht - WIP'!AC252,Verteilungsschlüssel!$B$5:$B$35,0),MATCH('Leistungsübersicht - WIP'!AE252,Verteilungsschlüssel!$B$5:$V$5,0)),"")</f>
        <v/>
      </c>
    </row>
    <row r="253" spans="2:33" x14ac:dyDescent="0.3">
      <c r="B253">
        <v>248</v>
      </c>
      <c r="C253" t="str">
        <f>IF(Detaildaten!AD255="","",Detaildaten!AD255)</f>
        <v/>
      </c>
      <c r="D253" t="str">
        <f>IF(Detaildaten!AE255="","",Detaildaten!AE255)</f>
        <v>(Bitte Wählen)</v>
      </c>
      <c r="E253" t="str">
        <f>IF(Detaildaten!AC255="","",Detaildaten!AC255)</f>
        <v>(Bitte Wählen)</v>
      </c>
      <c r="G253" t="str">
        <f>CONCATENATE(Detaildaten!D255," [",Detaildaten!E255,"] ")</f>
        <v xml:space="preserve"> [] </v>
      </c>
      <c r="H253" t="str">
        <f>IF(Detaildaten!F255="","",Detaildaten!F255)</f>
        <v/>
      </c>
      <c r="I253" t="str">
        <f>Detaildaten!Z255</f>
        <v>(Bitte Wählen)</v>
      </c>
      <c r="J253" t="str">
        <f>IF(Detaildaten!AA255="","",Detaildaten!AA255)</f>
        <v/>
      </c>
      <c r="L253" t="str">
        <f t="shared" si="33"/>
        <v/>
      </c>
      <c r="M253" t="str">
        <f t="shared" si="34"/>
        <v/>
      </c>
      <c r="N253" t="str">
        <f t="shared" si="35"/>
        <v/>
      </c>
      <c r="O253" t="str">
        <f t="shared" si="36"/>
        <v/>
      </c>
      <c r="Q253">
        <f>COUNTIFS(Optionen!$T$3:$T$8,Leistungsübersicht!$D$9,Optionen!$U$3:$U$8,'Leistungsübersicht - WIP'!E253)</f>
        <v>0</v>
      </c>
      <c r="S253" t="str">
        <f t="shared" si="37"/>
        <v/>
      </c>
      <c r="T253" t="str">
        <f t="shared" si="38"/>
        <v/>
      </c>
      <c r="U253" t="str">
        <f t="shared" si="39"/>
        <v/>
      </c>
      <c r="V253" t="str">
        <f t="shared" si="40"/>
        <v/>
      </c>
      <c r="X253" t="str">
        <f t="shared" si="41"/>
        <v/>
      </c>
      <c r="Y253" t="str">
        <f t="array" ref="Y253">IFERROR(INDEX($T$6:$T$305,MATCH(1,COUNTIF($Y$5:Y252,$T$6:$T$305)+($T$6:$T552&lt;&gt;"")*1,0)),"")</f>
        <v/>
      </c>
      <c r="Z253" t="str">
        <f t="shared" si="42"/>
        <v/>
      </c>
      <c r="AA253" t="str">
        <f t="shared" si="43"/>
        <v/>
      </c>
      <c r="AC253" t="str">
        <f>IF(Y253="","",VLOOKUP(Y253,Detaildaten!$F$8:$W$308,18,0))</f>
        <v/>
      </c>
      <c r="AD253" t="str">
        <f>IF(Y253="","",Leistungsübersicht!$D$9)</f>
        <v/>
      </c>
      <c r="AE253" t="str">
        <f>IF(Y253="","",IF(AD253=Optionen!$N$6,Optionen!$N$6,IF(AD253=Optionen!$N$5,Leistungsübersicht!$D$10,IF(AD253=Optionen!$N$4,Leistungsübersicht!$D$10))))</f>
        <v/>
      </c>
      <c r="AF253" t="str">
        <f>IF(Y253="","",IF(AD253=Optionen!$N$4,Leistungsübersicht!$D$11))</f>
        <v/>
      </c>
      <c r="AG253" s="19" t="str">
        <f>_xlfn.IFNA(INDEX(Verteilungsschlüssel!$B$5:$V$35,MATCH('Leistungsübersicht - WIP'!AC253,Verteilungsschlüssel!$B$5:$B$35,0),MATCH('Leistungsübersicht - WIP'!AE253,Verteilungsschlüssel!$B$5:$V$5,0)),"")</f>
        <v/>
      </c>
    </row>
    <row r="254" spans="2:33" x14ac:dyDescent="0.3">
      <c r="B254">
        <v>249</v>
      </c>
      <c r="C254" t="str">
        <f>IF(Detaildaten!AD256="","",Detaildaten!AD256)</f>
        <v/>
      </c>
      <c r="D254" t="str">
        <f>IF(Detaildaten!AE256="","",Detaildaten!AE256)</f>
        <v>(Bitte Wählen)</v>
      </c>
      <c r="E254" t="str">
        <f>IF(Detaildaten!AC256="","",Detaildaten!AC256)</f>
        <v>(Bitte Wählen)</v>
      </c>
      <c r="G254" t="str">
        <f>CONCATENATE(Detaildaten!D256," [",Detaildaten!E256,"] ")</f>
        <v xml:space="preserve"> [] </v>
      </c>
      <c r="H254" t="str">
        <f>IF(Detaildaten!F256="","",Detaildaten!F256)</f>
        <v/>
      </c>
      <c r="I254" t="str">
        <f>Detaildaten!Z256</f>
        <v>(Bitte Wählen)</v>
      </c>
      <c r="J254" t="str">
        <f>IF(Detaildaten!AA256="","",Detaildaten!AA256)</f>
        <v/>
      </c>
      <c r="L254" t="str">
        <f t="shared" si="33"/>
        <v/>
      </c>
      <c r="M254" t="str">
        <f t="shared" si="34"/>
        <v/>
      </c>
      <c r="N254" t="str">
        <f t="shared" si="35"/>
        <v/>
      </c>
      <c r="O254" t="str">
        <f t="shared" si="36"/>
        <v/>
      </c>
      <c r="Q254">
        <f>COUNTIFS(Optionen!$T$3:$T$8,Leistungsübersicht!$D$9,Optionen!$U$3:$U$8,'Leistungsübersicht - WIP'!E254)</f>
        <v>0</v>
      </c>
      <c r="S254" t="str">
        <f t="shared" si="37"/>
        <v/>
      </c>
      <c r="T254" t="str">
        <f t="shared" si="38"/>
        <v/>
      </c>
      <c r="U254" t="str">
        <f t="shared" si="39"/>
        <v/>
      </c>
      <c r="V254" t="str">
        <f t="shared" si="40"/>
        <v/>
      </c>
      <c r="X254" t="str">
        <f t="shared" si="41"/>
        <v/>
      </c>
      <c r="Y254" t="str">
        <f t="array" ref="Y254">IFERROR(INDEX($T$6:$T$305,MATCH(1,COUNTIF($Y$5:Y253,$T$6:$T$305)+($T$6:$T553&lt;&gt;"")*1,0)),"")</f>
        <v/>
      </c>
      <c r="Z254" t="str">
        <f t="shared" si="42"/>
        <v/>
      </c>
      <c r="AA254" t="str">
        <f t="shared" si="43"/>
        <v/>
      </c>
      <c r="AC254" t="str">
        <f>IF(Y254="","",VLOOKUP(Y254,Detaildaten!$F$8:$W$308,18,0))</f>
        <v/>
      </c>
      <c r="AD254" t="str">
        <f>IF(Y254="","",Leistungsübersicht!$D$9)</f>
        <v/>
      </c>
      <c r="AE254" t="str">
        <f>IF(Y254="","",IF(AD254=Optionen!$N$6,Optionen!$N$6,IF(AD254=Optionen!$N$5,Leistungsübersicht!$D$10,IF(AD254=Optionen!$N$4,Leistungsübersicht!$D$10))))</f>
        <v/>
      </c>
      <c r="AF254" t="str">
        <f>IF(Y254="","",IF(AD254=Optionen!$N$4,Leistungsübersicht!$D$11))</f>
        <v/>
      </c>
      <c r="AG254" s="19" t="str">
        <f>_xlfn.IFNA(INDEX(Verteilungsschlüssel!$B$5:$V$35,MATCH('Leistungsübersicht - WIP'!AC254,Verteilungsschlüssel!$B$5:$B$35,0),MATCH('Leistungsübersicht - WIP'!AE254,Verteilungsschlüssel!$B$5:$V$5,0)),"")</f>
        <v/>
      </c>
    </row>
    <row r="255" spans="2:33" x14ac:dyDescent="0.3">
      <c r="B255">
        <v>250</v>
      </c>
      <c r="C255" t="str">
        <f>IF(Detaildaten!AD257="","",Detaildaten!AD257)</f>
        <v/>
      </c>
      <c r="D255" t="str">
        <f>IF(Detaildaten!AE257="","",Detaildaten!AE257)</f>
        <v>(Bitte Wählen)</v>
      </c>
      <c r="E255" t="str">
        <f>IF(Detaildaten!AC257="","",Detaildaten!AC257)</f>
        <v>(Bitte Wählen)</v>
      </c>
      <c r="G255" t="str">
        <f>CONCATENATE(Detaildaten!D257," [",Detaildaten!E257,"] ")</f>
        <v xml:space="preserve"> [] </v>
      </c>
      <c r="H255" t="str">
        <f>IF(Detaildaten!F257="","",Detaildaten!F257)</f>
        <v/>
      </c>
      <c r="I255" t="str">
        <f>Detaildaten!Z257</f>
        <v>(Bitte Wählen)</v>
      </c>
      <c r="J255" t="str">
        <f>IF(Detaildaten!AA257="","",Detaildaten!AA257)</f>
        <v/>
      </c>
      <c r="L255" t="str">
        <f t="shared" si="33"/>
        <v/>
      </c>
      <c r="M255" t="str">
        <f t="shared" si="34"/>
        <v/>
      </c>
      <c r="N255" t="str">
        <f t="shared" si="35"/>
        <v/>
      </c>
      <c r="O255" t="str">
        <f t="shared" si="36"/>
        <v/>
      </c>
      <c r="Q255">
        <f>COUNTIFS(Optionen!$T$3:$T$8,Leistungsübersicht!$D$9,Optionen!$U$3:$U$8,'Leistungsübersicht - WIP'!E255)</f>
        <v>0</v>
      </c>
      <c r="S255" t="str">
        <f t="shared" si="37"/>
        <v/>
      </c>
      <c r="T255" t="str">
        <f t="shared" si="38"/>
        <v/>
      </c>
      <c r="U255" t="str">
        <f t="shared" si="39"/>
        <v/>
      </c>
      <c r="V255" t="str">
        <f t="shared" si="40"/>
        <v/>
      </c>
      <c r="X255" t="str">
        <f t="shared" si="41"/>
        <v/>
      </c>
      <c r="Y255" t="str">
        <f t="array" ref="Y255">IFERROR(INDEX($T$6:$T$305,MATCH(1,COUNTIF($Y$5:Y254,$T$6:$T$305)+($T$6:$T554&lt;&gt;"")*1,0)),"")</f>
        <v/>
      </c>
      <c r="Z255" t="str">
        <f t="shared" si="42"/>
        <v/>
      </c>
      <c r="AA255" t="str">
        <f t="shared" si="43"/>
        <v/>
      </c>
      <c r="AC255" t="str">
        <f>IF(Y255="","",VLOOKUP(Y255,Detaildaten!$F$8:$W$308,18,0))</f>
        <v/>
      </c>
      <c r="AD255" t="str">
        <f>IF(Y255="","",Leistungsübersicht!$D$9)</f>
        <v/>
      </c>
      <c r="AE255" t="str">
        <f>IF(Y255="","",IF(AD255=Optionen!$N$6,Optionen!$N$6,IF(AD255=Optionen!$N$5,Leistungsübersicht!$D$10,IF(AD255=Optionen!$N$4,Leistungsübersicht!$D$10))))</f>
        <v/>
      </c>
      <c r="AF255" t="str">
        <f>IF(Y255="","",IF(AD255=Optionen!$N$4,Leistungsübersicht!$D$11))</f>
        <v/>
      </c>
      <c r="AG255" s="19" t="str">
        <f>_xlfn.IFNA(INDEX(Verteilungsschlüssel!$B$5:$V$35,MATCH('Leistungsübersicht - WIP'!AC255,Verteilungsschlüssel!$B$5:$B$35,0),MATCH('Leistungsübersicht - WIP'!AE255,Verteilungsschlüssel!$B$5:$V$5,0)),"")</f>
        <v/>
      </c>
    </row>
    <row r="256" spans="2:33" x14ac:dyDescent="0.3">
      <c r="B256">
        <v>251</v>
      </c>
      <c r="C256" t="str">
        <f>IF(Detaildaten!AD258="","",Detaildaten!AD258)</f>
        <v/>
      </c>
      <c r="D256" t="str">
        <f>IF(Detaildaten!AE258="","",Detaildaten!AE258)</f>
        <v>(Bitte Wählen)</v>
      </c>
      <c r="E256" t="str">
        <f>IF(Detaildaten!AC258="","",Detaildaten!AC258)</f>
        <v>(Bitte Wählen)</v>
      </c>
      <c r="G256" t="str">
        <f>CONCATENATE(Detaildaten!D258," [",Detaildaten!E258,"] ")</f>
        <v xml:space="preserve"> [] </v>
      </c>
      <c r="H256" t="str">
        <f>IF(Detaildaten!F258="","",Detaildaten!F258)</f>
        <v/>
      </c>
      <c r="I256" t="str">
        <f>Detaildaten!Z258</f>
        <v>(Bitte Wählen)</v>
      </c>
      <c r="J256" t="str">
        <f>IF(Detaildaten!AA258="","",Detaildaten!AA258)</f>
        <v/>
      </c>
      <c r="L256" t="str">
        <f t="shared" si="33"/>
        <v/>
      </c>
      <c r="M256" t="str">
        <f t="shared" si="34"/>
        <v/>
      </c>
      <c r="N256" t="str">
        <f t="shared" si="35"/>
        <v/>
      </c>
      <c r="O256" t="str">
        <f t="shared" si="36"/>
        <v/>
      </c>
      <c r="Q256">
        <f>COUNTIFS(Optionen!$T$3:$T$8,Leistungsübersicht!$D$9,Optionen!$U$3:$U$8,'Leistungsübersicht - WIP'!E256)</f>
        <v>0</v>
      </c>
      <c r="S256" t="str">
        <f t="shared" si="37"/>
        <v/>
      </c>
      <c r="T256" t="str">
        <f t="shared" si="38"/>
        <v/>
      </c>
      <c r="U256" t="str">
        <f t="shared" si="39"/>
        <v/>
      </c>
      <c r="V256" t="str">
        <f t="shared" si="40"/>
        <v/>
      </c>
      <c r="X256" t="str">
        <f t="shared" si="41"/>
        <v/>
      </c>
      <c r="Y256" t="str">
        <f t="array" ref="Y256">IFERROR(INDEX($T$6:$T$305,MATCH(1,COUNTIF($Y$5:Y255,$T$6:$T$305)+($T$6:$T555&lt;&gt;"")*1,0)),"")</f>
        <v/>
      </c>
      <c r="Z256" t="str">
        <f t="shared" si="42"/>
        <v/>
      </c>
      <c r="AA256" t="str">
        <f t="shared" si="43"/>
        <v/>
      </c>
      <c r="AC256" t="str">
        <f>IF(Y256="","",VLOOKUP(Y256,Detaildaten!$F$8:$W$308,18,0))</f>
        <v/>
      </c>
      <c r="AD256" t="str">
        <f>IF(Y256="","",Leistungsübersicht!$D$9)</f>
        <v/>
      </c>
      <c r="AE256" t="str">
        <f>IF(Y256="","",IF(AD256=Optionen!$N$6,Optionen!$N$6,IF(AD256=Optionen!$N$5,Leistungsübersicht!$D$10,IF(AD256=Optionen!$N$4,Leistungsübersicht!$D$10))))</f>
        <v/>
      </c>
      <c r="AF256" t="str">
        <f>IF(Y256="","",IF(AD256=Optionen!$N$4,Leistungsübersicht!$D$11))</f>
        <v/>
      </c>
      <c r="AG256" s="19" t="str">
        <f>_xlfn.IFNA(INDEX(Verteilungsschlüssel!$B$5:$V$35,MATCH('Leistungsübersicht - WIP'!AC256,Verteilungsschlüssel!$B$5:$B$35,0),MATCH('Leistungsübersicht - WIP'!AE256,Verteilungsschlüssel!$B$5:$V$5,0)),"")</f>
        <v/>
      </c>
    </row>
    <row r="257" spans="2:33" x14ac:dyDescent="0.3">
      <c r="B257">
        <v>252</v>
      </c>
      <c r="C257" t="str">
        <f>IF(Detaildaten!AD259="","",Detaildaten!AD259)</f>
        <v/>
      </c>
      <c r="D257" t="str">
        <f>IF(Detaildaten!AE259="","",Detaildaten!AE259)</f>
        <v>(Bitte Wählen)</v>
      </c>
      <c r="E257" t="str">
        <f>IF(Detaildaten!AC259="","",Detaildaten!AC259)</f>
        <v>(Bitte Wählen)</v>
      </c>
      <c r="G257" t="str">
        <f>CONCATENATE(Detaildaten!D259," [",Detaildaten!E259,"] ")</f>
        <v xml:space="preserve"> [] </v>
      </c>
      <c r="H257" t="str">
        <f>IF(Detaildaten!F259="","",Detaildaten!F259)</f>
        <v/>
      </c>
      <c r="I257" t="str">
        <f>Detaildaten!Z259</f>
        <v>(Bitte Wählen)</v>
      </c>
      <c r="J257" t="str">
        <f>IF(Detaildaten!AA259="","",Detaildaten!AA259)</f>
        <v/>
      </c>
      <c r="L257" t="str">
        <f t="shared" si="33"/>
        <v/>
      </c>
      <c r="M257" t="str">
        <f t="shared" si="34"/>
        <v/>
      </c>
      <c r="N257" t="str">
        <f t="shared" si="35"/>
        <v/>
      </c>
      <c r="O257" t="str">
        <f t="shared" si="36"/>
        <v/>
      </c>
      <c r="Q257">
        <f>COUNTIFS(Optionen!$T$3:$T$8,Leistungsübersicht!$D$9,Optionen!$U$3:$U$8,'Leistungsübersicht - WIP'!E257)</f>
        <v>0</v>
      </c>
      <c r="S257" t="str">
        <f t="shared" si="37"/>
        <v/>
      </c>
      <c r="T257" t="str">
        <f t="shared" si="38"/>
        <v/>
      </c>
      <c r="U257" t="str">
        <f t="shared" si="39"/>
        <v/>
      </c>
      <c r="V257" t="str">
        <f t="shared" si="40"/>
        <v/>
      </c>
      <c r="X257" t="str">
        <f t="shared" si="41"/>
        <v/>
      </c>
      <c r="Y257" t="str">
        <f t="array" ref="Y257">IFERROR(INDEX($T$6:$T$305,MATCH(1,COUNTIF($Y$5:Y256,$T$6:$T$305)+($T$6:$T556&lt;&gt;"")*1,0)),"")</f>
        <v/>
      </c>
      <c r="Z257" t="str">
        <f t="shared" si="42"/>
        <v/>
      </c>
      <c r="AA257" t="str">
        <f t="shared" si="43"/>
        <v/>
      </c>
      <c r="AC257" t="str">
        <f>IF(Y257="","",VLOOKUP(Y257,Detaildaten!$F$8:$W$308,18,0))</f>
        <v/>
      </c>
      <c r="AD257" t="str">
        <f>IF(Y257="","",Leistungsübersicht!$D$9)</f>
        <v/>
      </c>
      <c r="AE257" t="str">
        <f>IF(Y257="","",IF(AD257=Optionen!$N$6,Optionen!$N$6,IF(AD257=Optionen!$N$5,Leistungsübersicht!$D$10,IF(AD257=Optionen!$N$4,Leistungsübersicht!$D$10))))</f>
        <v/>
      </c>
      <c r="AF257" t="str">
        <f>IF(Y257="","",IF(AD257=Optionen!$N$4,Leistungsübersicht!$D$11))</f>
        <v/>
      </c>
      <c r="AG257" s="19" t="str">
        <f>_xlfn.IFNA(INDEX(Verteilungsschlüssel!$B$5:$V$35,MATCH('Leistungsübersicht - WIP'!AC257,Verteilungsschlüssel!$B$5:$B$35,0),MATCH('Leistungsübersicht - WIP'!AE257,Verteilungsschlüssel!$B$5:$V$5,0)),"")</f>
        <v/>
      </c>
    </row>
    <row r="258" spans="2:33" x14ac:dyDescent="0.3">
      <c r="B258">
        <v>253</v>
      </c>
      <c r="C258" t="str">
        <f>IF(Detaildaten!AD260="","",Detaildaten!AD260)</f>
        <v/>
      </c>
      <c r="D258" t="str">
        <f>IF(Detaildaten!AE260="","",Detaildaten!AE260)</f>
        <v>(Bitte Wählen)</v>
      </c>
      <c r="E258" t="str">
        <f>IF(Detaildaten!AC260="","",Detaildaten!AC260)</f>
        <v>(Bitte Wählen)</v>
      </c>
      <c r="G258" t="str">
        <f>CONCATENATE(Detaildaten!D260," [",Detaildaten!E260,"] ")</f>
        <v xml:space="preserve"> [] </v>
      </c>
      <c r="H258" t="str">
        <f>IF(Detaildaten!F260="","",Detaildaten!F260)</f>
        <v/>
      </c>
      <c r="I258" t="str">
        <f>Detaildaten!Z260</f>
        <v>(Bitte Wählen)</v>
      </c>
      <c r="J258" t="str">
        <f>IF(Detaildaten!AA260="","",Detaildaten!AA260)</f>
        <v/>
      </c>
      <c r="L258" t="str">
        <f t="shared" si="33"/>
        <v/>
      </c>
      <c r="M258" t="str">
        <f t="shared" si="34"/>
        <v/>
      </c>
      <c r="N258" t="str">
        <f t="shared" si="35"/>
        <v/>
      </c>
      <c r="O258" t="str">
        <f t="shared" si="36"/>
        <v/>
      </c>
      <c r="Q258">
        <f>COUNTIFS(Optionen!$T$3:$T$8,Leistungsübersicht!$D$9,Optionen!$U$3:$U$8,'Leistungsübersicht - WIP'!E258)</f>
        <v>0</v>
      </c>
      <c r="S258" t="str">
        <f t="shared" si="37"/>
        <v/>
      </c>
      <c r="T258" t="str">
        <f t="shared" si="38"/>
        <v/>
      </c>
      <c r="U258" t="str">
        <f t="shared" si="39"/>
        <v/>
      </c>
      <c r="V258" t="str">
        <f t="shared" si="40"/>
        <v/>
      </c>
      <c r="X258" t="str">
        <f t="shared" si="41"/>
        <v/>
      </c>
      <c r="Y258" t="str">
        <f t="array" ref="Y258">IFERROR(INDEX($T$6:$T$305,MATCH(1,COUNTIF($Y$5:Y257,$T$6:$T$305)+($T$6:$T557&lt;&gt;"")*1,0)),"")</f>
        <v/>
      </c>
      <c r="Z258" t="str">
        <f t="shared" si="42"/>
        <v/>
      </c>
      <c r="AA258" t="str">
        <f t="shared" si="43"/>
        <v/>
      </c>
      <c r="AC258" t="str">
        <f>IF(Y258="","",VLOOKUP(Y258,Detaildaten!$F$8:$W$308,18,0))</f>
        <v/>
      </c>
      <c r="AD258" t="str">
        <f>IF(Y258="","",Leistungsübersicht!$D$9)</f>
        <v/>
      </c>
      <c r="AE258" t="str">
        <f>IF(Y258="","",IF(AD258=Optionen!$N$6,Optionen!$N$6,IF(AD258=Optionen!$N$5,Leistungsübersicht!$D$10,IF(AD258=Optionen!$N$4,Leistungsübersicht!$D$10))))</f>
        <v/>
      </c>
      <c r="AF258" t="str">
        <f>IF(Y258="","",IF(AD258=Optionen!$N$4,Leistungsübersicht!$D$11))</f>
        <v/>
      </c>
      <c r="AG258" s="19" t="str">
        <f>_xlfn.IFNA(INDEX(Verteilungsschlüssel!$B$5:$V$35,MATCH('Leistungsübersicht - WIP'!AC258,Verteilungsschlüssel!$B$5:$B$35,0),MATCH('Leistungsübersicht - WIP'!AE258,Verteilungsschlüssel!$B$5:$V$5,0)),"")</f>
        <v/>
      </c>
    </row>
    <row r="259" spans="2:33" x14ac:dyDescent="0.3">
      <c r="B259">
        <v>254</v>
      </c>
      <c r="C259" t="str">
        <f>IF(Detaildaten!AD261="","",Detaildaten!AD261)</f>
        <v/>
      </c>
      <c r="D259" t="str">
        <f>IF(Detaildaten!AE261="","",Detaildaten!AE261)</f>
        <v>(Bitte Wählen)</v>
      </c>
      <c r="E259" t="str">
        <f>IF(Detaildaten!AC261="","",Detaildaten!AC261)</f>
        <v>(Bitte Wählen)</v>
      </c>
      <c r="G259" t="str">
        <f>CONCATENATE(Detaildaten!D261," [",Detaildaten!E261,"] ")</f>
        <v xml:space="preserve"> [] </v>
      </c>
      <c r="H259" t="str">
        <f>IF(Detaildaten!F261="","",Detaildaten!F261)</f>
        <v/>
      </c>
      <c r="I259" t="str">
        <f>Detaildaten!Z261</f>
        <v>(Bitte Wählen)</v>
      </c>
      <c r="J259" t="str">
        <f>IF(Detaildaten!AA261="","",Detaildaten!AA261)</f>
        <v/>
      </c>
      <c r="L259" t="str">
        <f t="shared" si="33"/>
        <v/>
      </c>
      <c r="M259" t="str">
        <f t="shared" si="34"/>
        <v/>
      </c>
      <c r="N259" t="str">
        <f t="shared" si="35"/>
        <v/>
      </c>
      <c r="O259" t="str">
        <f t="shared" si="36"/>
        <v/>
      </c>
      <c r="Q259">
        <f>COUNTIFS(Optionen!$T$3:$T$8,Leistungsübersicht!$D$9,Optionen!$U$3:$U$8,'Leistungsübersicht - WIP'!E259)</f>
        <v>0</v>
      </c>
      <c r="S259" t="str">
        <f t="shared" si="37"/>
        <v/>
      </c>
      <c r="T259" t="str">
        <f t="shared" si="38"/>
        <v/>
      </c>
      <c r="U259" t="str">
        <f t="shared" si="39"/>
        <v/>
      </c>
      <c r="V259" t="str">
        <f t="shared" si="40"/>
        <v/>
      </c>
      <c r="X259" t="str">
        <f t="shared" si="41"/>
        <v/>
      </c>
      <c r="Y259" t="str">
        <f t="array" ref="Y259">IFERROR(INDEX($T$6:$T$305,MATCH(1,COUNTIF($Y$5:Y258,$T$6:$T$305)+($T$6:$T558&lt;&gt;"")*1,0)),"")</f>
        <v/>
      </c>
      <c r="Z259" t="str">
        <f t="shared" si="42"/>
        <v/>
      </c>
      <c r="AA259" t="str">
        <f t="shared" si="43"/>
        <v/>
      </c>
      <c r="AC259" t="str">
        <f>IF(Y259="","",VLOOKUP(Y259,Detaildaten!$F$8:$W$308,18,0))</f>
        <v/>
      </c>
      <c r="AD259" t="str">
        <f>IF(Y259="","",Leistungsübersicht!$D$9)</f>
        <v/>
      </c>
      <c r="AE259" t="str">
        <f>IF(Y259="","",IF(AD259=Optionen!$N$6,Optionen!$N$6,IF(AD259=Optionen!$N$5,Leistungsübersicht!$D$10,IF(AD259=Optionen!$N$4,Leistungsübersicht!$D$10))))</f>
        <v/>
      </c>
      <c r="AF259" t="str">
        <f>IF(Y259="","",IF(AD259=Optionen!$N$4,Leistungsübersicht!$D$11))</f>
        <v/>
      </c>
      <c r="AG259" s="19" t="str">
        <f>_xlfn.IFNA(INDEX(Verteilungsschlüssel!$B$5:$V$35,MATCH('Leistungsübersicht - WIP'!AC259,Verteilungsschlüssel!$B$5:$B$35,0),MATCH('Leistungsübersicht - WIP'!AE259,Verteilungsschlüssel!$B$5:$V$5,0)),"")</f>
        <v/>
      </c>
    </row>
    <row r="260" spans="2:33" x14ac:dyDescent="0.3">
      <c r="B260">
        <v>255</v>
      </c>
      <c r="C260" t="str">
        <f>IF(Detaildaten!AD262="","",Detaildaten!AD262)</f>
        <v/>
      </c>
      <c r="D260" t="str">
        <f>IF(Detaildaten!AE262="","",Detaildaten!AE262)</f>
        <v>(Bitte Wählen)</v>
      </c>
      <c r="E260" t="str">
        <f>IF(Detaildaten!AC262="","",Detaildaten!AC262)</f>
        <v>(Bitte Wählen)</v>
      </c>
      <c r="G260" t="str">
        <f>CONCATENATE(Detaildaten!D262," [",Detaildaten!E262,"] ")</f>
        <v xml:space="preserve"> [] </v>
      </c>
      <c r="H260" t="str">
        <f>IF(Detaildaten!F262="","",Detaildaten!F262)</f>
        <v/>
      </c>
      <c r="I260" t="str">
        <f>Detaildaten!Z262</f>
        <v>(Bitte Wählen)</v>
      </c>
      <c r="J260" t="str">
        <f>IF(Detaildaten!AA262="","",Detaildaten!AA262)</f>
        <v/>
      </c>
      <c r="L260" t="str">
        <f t="shared" si="33"/>
        <v/>
      </c>
      <c r="M260" t="str">
        <f t="shared" si="34"/>
        <v/>
      </c>
      <c r="N260" t="str">
        <f t="shared" si="35"/>
        <v/>
      </c>
      <c r="O260" t="str">
        <f t="shared" si="36"/>
        <v/>
      </c>
      <c r="Q260">
        <f>COUNTIFS(Optionen!$T$3:$T$8,Leistungsübersicht!$D$9,Optionen!$U$3:$U$8,'Leistungsübersicht - WIP'!E260)</f>
        <v>0</v>
      </c>
      <c r="S260" t="str">
        <f t="shared" si="37"/>
        <v/>
      </c>
      <c r="T260" t="str">
        <f t="shared" si="38"/>
        <v/>
      </c>
      <c r="U260" t="str">
        <f t="shared" si="39"/>
        <v/>
      </c>
      <c r="V260" t="str">
        <f t="shared" si="40"/>
        <v/>
      </c>
      <c r="X260" t="str">
        <f t="shared" si="41"/>
        <v/>
      </c>
      <c r="Y260" t="str">
        <f t="array" ref="Y260">IFERROR(INDEX($T$6:$T$305,MATCH(1,COUNTIF($Y$5:Y259,$T$6:$T$305)+($T$6:$T559&lt;&gt;"")*1,0)),"")</f>
        <v/>
      </c>
      <c r="Z260" t="str">
        <f t="shared" si="42"/>
        <v/>
      </c>
      <c r="AA260" t="str">
        <f t="shared" si="43"/>
        <v/>
      </c>
      <c r="AC260" t="str">
        <f>IF(Y260="","",VLOOKUP(Y260,Detaildaten!$F$8:$W$308,18,0))</f>
        <v/>
      </c>
      <c r="AD260" t="str">
        <f>IF(Y260="","",Leistungsübersicht!$D$9)</f>
        <v/>
      </c>
      <c r="AE260" t="str">
        <f>IF(Y260="","",IF(AD260=Optionen!$N$6,Optionen!$N$6,IF(AD260=Optionen!$N$5,Leistungsübersicht!$D$10,IF(AD260=Optionen!$N$4,Leistungsübersicht!$D$10))))</f>
        <v/>
      </c>
      <c r="AF260" t="str">
        <f>IF(Y260="","",IF(AD260=Optionen!$N$4,Leistungsübersicht!$D$11))</f>
        <v/>
      </c>
      <c r="AG260" s="19" t="str">
        <f>_xlfn.IFNA(INDEX(Verteilungsschlüssel!$B$5:$V$35,MATCH('Leistungsübersicht - WIP'!AC260,Verteilungsschlüssel!$B$5:$B$35,0),MATCH('Leistungsübersicht - WIP'!AE260,Verteilungsschlüssel!$B$5:$V$5,0)),"")</f>
        <v/>
      </c>
    </row>
    <row r="261" spans="2:33" x14ac:dyDescent="0.3">
      <c r="B261">
        <v>256</v>
      </c>
      <c r="C261" t="str">
        <f>IF(Detaildaten!AD263="","",Detaildaten!AD263)</f>
        <v/>
      </c>
      <c r="D261" t="str">
        <f>IF(Detaildaten!AE263="","",Detaildaten!AE263)</f>
        <v>(Bitte Wählen)</v>
      </c>
      <c r="E261" t="str">
        <f>IF(Detaildaten!AC263="","",Detaildaten!AC263)</f>
        <v>(Bitte Wählen)</v>
      </c>
      <c r="G261" t="str">
        <f>CONCATENATE(Detaildaten!D263," [",Detaildaten!E263,"] ")</f>
        <v xml:space="preserve"> [] </v>
      </c>
      <c r="H261" t="str">
        <f>IF(Detaildaten!F263="","",Detaildaten!F263)</f>
        <v/>
      </c>
      <c r="I261" t="str">
        <f>Detaildaten!Z263</f>
        <v>(Bitte Wählen)</v>
      </c>
      <c r="J261" t="str">
        <f>IF(Detaildaten!AA263="","",Detaildaten!AA263)</f>
        <v/>
      </c>
      <c r="L261" t="str">
        <f t="shared" si="33"/>
        <v/>
      </c>
      <c r="M261" t="str">
        <f t="shared" si="34"/>
        <v/>
      </c>
      <c r="N261" t="str">
        <f t="shared" si="35"/>
        <v/>
      </c>
      <c r="O261" t="str">
        <f t="shared" si="36"/>
        <v/>
      </c>
      <c r="Q261">
        <f>COUNTIFS(Optionen!$T$3:$T$8,Leistungsübersicht!$D$9,Optionen!$U$3:$U$8,'Leistungsübersicht - WIP'!E261)</f>
        <v>0</v>
      </c>
      <c r="S261" t="str">
        <f t="shared" si="37"/>
        <v/>
      </c>
      <c r="T261" t="str">
        <f t="shared" si="38"/>
        <v/>
      </c>
      <c r="U261" t="str">
        <f t="shared" si="39"/>
        <v/>
      </c>
      <c r="V261" t="str">
        <f t="shared" si="40"/>
        <v/>
      </c>
      <c r="X261" t="str">
        <f t="shared" si="41"/>
        <v/>
      </c>
      <c r="Y261" t="str">
        <f t="array" ref="Y261">IFERROR(INDEX($T$6:$T$305,MATCH(1,COUNTIF($Y$5:Y260,$T$6:$T$305)+($T$6:$T560&lt;&gt;"")*1,0)),"")</f>
        <v/>
      </c>
      <c r="Z261" t="str">
        <f t="shared" si="42"/>
        <v/>
      </c>
      <c r="AA261" t="str">
        <f t="shared" si="43"/>
        <v/>
      </c>
      <c r="AC261" t="str">
        <f>IF(Y261="","",VLOOKUP(Y261,Detaildaten!$F$8:$W$308,18,0))</f>
        <v/>
      </c>
      <c r="AD261" t="str">
        <f>IF(Y261="","",Leistungsübersicht!$D$9)</f>
        <v/>
      </c>
      <c r="AE261" t="str">
        <f>IF(Y261="","",IF(AD261=Optionen!$N$6,Optionen!$N$6,IF(AD261=Optionen!$N$5,Leistungsübersicht!$D$10,IF(AD261=Optionen!$N$4,Leistungsübersicht!$D$10))))</f>
        <v/>
      </c>
      <c r="AF261" t="str">
        <f>IF(Y261="","",IF(AD261=Optionen!$N$4,Leistungsübersicht!$D$11))</f>
        <v/>
      </c>
      <c r="AG261" s="19" t="str">
        <f>_xlfn.IFNA(INDEX(Verteilungsschlüssel!$B$5:$V$35,MATCH('Leistungsübersicht - WIP'!AC261,Verteilungsschlüssel!$B$5:$B$35,0),MATCH('Leistungsübersicht - WIP'!AE261,Verteilungsschlüssel!$B$5:$V$5,0)),"")</f>
        <v/>
      </c>
    </row>
    <row r="262" spans="2:33" x14ac:dyDescent="0.3">
      <c r="B262">
        <v>257</v>
      </c>
      <c r="C262" t="str">
        <f>IF(Detaildaten!AD264="","",Detaildaten!AD264)</f>
        <v/>
      </c>
      <c r="D262" t="str">
        <f>IF(Detaildaten!AE264="","",Detaildaten!AE264)</f>
        <v>(Bitte Wählen)</v>
      </c>
      <c r="E262" t="str">
        <f>IF(Detaildaten!AC264="","",Detaildaten!AC264)</f>
        <v>(Bitte Wählen)</v>
      </c>
      <c r="G262" t="str">
        <f>CONCATENATE(Detaildaten!D264," [",Detaildaten!E264,"] ")</f>
        <v xml:space="preserve"> [] </v>
      </c>
      <c r="H262" t="str">
        <f>IF(Detaildaten!F264="","",Detaildaten!F264)</f>
        <v/>
      </c>
      <c r="I262" t="str">
        <f>Detaildaten!Z264</f>
        <v>(Bitte Wählen)</v>
      </c>
      <c r="J262" t="str">
        <f>IF(Detaildaten!AA264="","",Detaildaten!AA264)</f>
        <v/>
      </c>
      <c r="L262" t="str">
        <f t="shared" si="33"/>
        <v/>
      </c>
      <c r="M262" t="str">
        <f t="shared" si="34"/>
        <v/>
      </c>
      <c r="N262" t="str">
        <f t="shared" si="35"/>
        <v/>
      </c>
      <c r="O262" t="str">
        <f t="shared" si="36"/>
        <v/>
      </c>
      <c r="Q262">
        <f>COUNTIFS(Optionen!$T$3:$T$8,Leistungsübersicht!$D$9,Optionen!$U$3:$U$8,'Leistungsübersicht - WIP'!E262)</f>
        <v>0</v>
      </c>
      <c r="S262" t="str">
        <f t="shared" si="37"/>
        <v/>
      </c>
      <c r="T262" t="str">
        <f t="shared" si="38"/>
        <v/>
      </c>
      <c r="U262" t="str">
        <f t="shared" si="39"/>
        <v/>
      </c>
      <c r="V262" t="str">
        <f t="shared" si="40"/>
        <v/>
      </c>
      <c r="X262" t="str">
        <f t="shared" si="41"/>
        <v/>
      </c>
      <c r="Y262" t="str">
        <f t="array" ref="Y262">IFERROR(INDEX($T$6:$T$305,MATCH(1,COUNTIF($Y$5:Y261,$T$6:$T$305)+($T$6:$T561&lt;&gt;"")*1,0)),"")</f>
        <v/>
      </c>
      <c r="Z262" t="str">
        <f t="shared" si="42"/>
        <v/>
      </c>
      <c r="AA262" t="str">
        <f t="shared" si="43"/>
        <v/>
      </c>
      <c r="AC262" t="str">
        <f>IF(Y262="","",VLOOKUP(Y262,Detaildaten!$F$8:$W$308,18,0))</f>
        <v/>
      </c>
      <c r="AD262" t="str">
        <f>IF(Y262="","",Leistungsübersicht!$D$9)</f>
        <v/>
      </c>
      <c r="AE262" t="str">
        <f>IF(Y262="","",IF(AD262=Optionen!$N$6,Optionen!$N$6,IF(AD262=Optionen!$N$5,Leistungsübersicht!$D$10,IF(AD262=Optionen!$N$4,Leistungsübersicht!$D$10))))</f>
        <v/>
      </c>
      <c r="AF262" t="str">
        <f>IF(Y262="","",IF(AD262=Optionen!$N$4,Leistungsübersicht!$D$11))</f>
        <v/>
      </c>
      <c r="AG262" s="19" t="str">
        <f>_xlfn.IFNA(INDEX(Verteilungsschlüssel!$B$5:$V$35,MATCH('Leistungsübersicht - WIP'!AC262,Verteilungsschlüssel!$B$5:$B$35,0),MATCH('Leistungsübersicht - WIP'!AE262,Verteilungsschlüssel!$B$5:$V$5,0)),"")</f>
        <v/>
      </c>
    </row>
    <row r="263" spans="2:33" x14ac:dyDescent="0.3">
      <c r="B263">
        <v>258</v>
      </c>
      <c r="C263" t="str">
        <f>IF(Detaildaten!AD265="","",Detaildaten!AD265)</f>
        <v/>
      </c>
      <c r="D263" t="str">
        <f>IF(Detaildaten!AE265="","",Detaildaten!AE265)</f>
        <v>(Bitte Wählen)</v>
      </c>
      <c r="E263" t="str">
        <f>IF(Detaildaten!AC265="","",Detaildaten!AC265)</f>
        <v>(Bitte Wählen)</v>
      </c>
      <c r="G263" t="str">
        <f>CONCATENATE(Detaildaten!D265," [",Detaildaten!E265,"] ")</f>
        <v xml:space="preserve"> [] </v>
      </c>
      <c r="H263" t="str">
        <f>IF(Detaildaten!F265="","",Detaildaten!F265)</f>
        <v/>
      </c>
      <c r="I263" t="str">
        <f>Detaildaten!Z265</f>
        <v>(Bitte Wählen)</v>
      </c>
      <c r="J263" t="str">
        <f>IF(Detaildaten!AA265="","",Detaildaten!AA265)</f>
        <v/>
      </c>
      <c r="L263" t="str">
        <f t="shared" ref="L263:L305" si="44">IF(AND($C263="Ja",$D263="Ja"),G263,"")</f>
        <v/>
      </c>
      <c r="M263" t="str">
        <f t="shared" ref="M263:M305" si="45">IF(AND($C263="Ja",$D263="Ja"),H263,"")</f>
        <v/>
      </c>
      <c r="N263" t="str">
        <f t="shared" ref="N263:N305" si="46">IF(AND($C263="Ja",$D263="Ja"),I263,"")</f>
        <v/>
      </c>
      <c r="O263" t="str">
        <f t="shared" ref="O263:O305" si="47">IF(AND($C263="Ja",$D263="Ja"),J263,"")</f>
        <v/>
      </c>
      <c r="Q263">
        <f>COUNTIFS(Optionen!$T$3:$T$8,Leistungsübersicht!$D$9,Optionen!$U$3:$U$8,'Leistungsübersicht - WIP'!E263)</f>
        <v>0</v>
      </c>
      <c r="S263" t="str">
        <f t="shared" ref="S263:S305" si="48">IF(L263="","",IF($Q263=1,L263,""))</f>
        <v/>
      </c>
      <c r="T263" t="str">
        <f t="shared" ref="T263:T305" si="49">IF(M263="","",IF($Q263=1,M263,""))</f>
        <v/>
      </c>
      <c r="U263" t="str">
        <f t="shared" ref="U263:U305" si="50">IF(N263="","",IF($Q263=1,N263,""))</f>
        <v/>
      </c>
      <c r="V263" t="str">
        <f t="shared" ref="V263:V305" si="51">IF(O263="","",IF($Q263=1,O263,""))</f>
        <v/>
      </c>
      <c r="X263" t="str">
        <f t="shared" ref="X263:X305" si="52">VLOOKUP(Y263,M263:S562,7,0)</f>
        <v/>
      </c>
      <c r="Y263" t="str">
        <f t="array" ref="Y263">IFERROR(INDEX($T$6:$T$305,MATCH(1,COUNTIF($Y$5:Y262,$T$6:$T$305)+($T$6:$T562&lt;&gt;"")*1,0)),"")</f>
        <v/>
      </c>
      <c r="Z263" t="str">
        <f t="shared" ref="Z263:Z305" si="53">VLOOKUP(Y263,T263:V562,2,0)</f>
        <v/>
      </c>
      <c r="AA263" t="str">
        <f t="shared" ref="AA263:AA305" si="54">VLOOKUP(Y263,T263:V562,3,0)</f>
        <v/>
      </c>
      <c r="AC263" t="str">
        <f>IF(Y263="","",VLOOKUP(Y263,Detaildaten!$F$8:$W$308,18,0))</f>
        <v/>
      </c>
      <c r="AD263" t="str">
        <f>IF(Y263="","",Leistungsübersicht!$D$9)</f>
        <v/>
      </c>
      <c r="AE263" t="str">
        <f>IF(Y263="","",IF(AD263=Optionen!$N$6,Optionen!$N$6,IF(AD263=Optionen!$N$5,Leistungsübersicht!$D$10,IF(AD263=Optionen!$N$4,Leistungsübersicht!$D$10))))</f>
        <v/>
      </c>
      <c r="AF263" t="str">
        <f>IF(Y263="","",IF(AD263=Optionen!$N$4,Leistungsübersicht!$D$11))</f>
        <v/>
      </c>
      <c r="AG263" s="19" t="str">
        <f>_xlfn.IFNA(INDEX(Verteilungsschlüssel!$B$5:$V$35,MATCH('Leistungsübersicht - WIP'!AC263,Verteilungsschlüssel!$B$5:$B$35,0),MATCH('Leistungsübersicht - WIP'!AE263,Verteilungsschlüssel!$B$5:$V$5,0)),"")</f>
        <v/>
      </c>
    </row>
    <row r="264" spans="2:33" x14ac:dyDescent="0.3">
      <c r="B264">
        <v>259</v>
      </c>
      <c r="C264" t="str">
        <f>IF(Detaildaten!AD266="","",Detaildaten!AD266)</f>
        <v/>
      </c>
      <c r="D264" t="str">
        <f>IF(Detaildaten!AE266="","",Detaildaten!AE266)</f>
        <v>(Bitte Wählen)</v>
      </c>
      <c r="E264" t="str">
        <f>IF(Detaildaten!AC266="","",Detaildaten!AC266)</f>
        <v>(Bitte Wählen)</v>
      </c>
      <c r="G264" t="str">
        <f>CONCATENATE(Detaildaten!D266," [",Detaildaten!E266,"] ")</f>
        <v xml:space="preserve"> [] </v>
      </c>
      <c r="H264" t="str">
        <f>IF(Detaildaten!F266="","",Detaildaten!F266)</f>
        <v/>
      </c>
      <c r="I264" t="str">
        <f>Detaildaten!Z266</f>
        <v>(Bitte Wählen)</v>
      </c>
      <c r="J264" t="str">
        <f>IF(Detaildaten!AA266="","",Detaildaten!AA266)</f>
        <v/>
      </c>
      <c r="L264" t="str">
        <f t="shared" si="44"/>
        <v/>
      </c>
      <c r="M264" t="str">
        <f t="shared" si="45"/>
        <v/>
      </c>
      <c r="N264" t="str">
        <f t="shared" si="46"/>
        <v/>
      </c>
      <c r="O264" t="str">
        <f t="shared" si="47"/>
        <v/>
      </c>
      <c r="Q264">
        <f>COUNTIFS(Optionen!$T$3:$T$8,Leistungsübersicht!$D$9,Optionen!$U$3:$U$8,'Leistungsübersicht - WIP'!E264)</f>
        <v>0</v>
      </c>
      <c r="S264" t="str">
        <f t="shared" si="48"/>
        <v/>
      </c>
      <c r="T264" t="str">
        <f t="shared" si="49"/>
        <v/>
      </c>
      <c r="U264" t="str">
        <f t="shared" si="50"/>
        <v/>
      </c>
      <c r="V264" t="str">
        <f t="shared" si="51"/>
        <v/>
      </c>
      <c r="X264" t="str">
        <f t="shared" si="52"/>
        <v/>
      </c>
      <c r="Y264" t="str">
        <f t="array" ref="Y264">IFERROR(INDEX($T$6:$T$305,MATCH(1,COUNTIF($Y$5:Y263,$T$6:$T$305)+($T$6:$T563&lt;&gt;"")*1,0)),"")</f>
        <v/>
      </c>
      <c r="Z264" t="str">
        <f t="shared" si="53"/>
        <v/>
      </c>
      <c r="AA264" t="str">
        <f t="shared" si="54"/>
        <v/>
      </c>
      <c r="AC264" t="str">
        <f>IF(Y264="","",VLOOKUP(Y264,Detaildaten!$F$8:$W$308,18,0))</f>
        <v/>
      </c>
      <c r="AD264" t="str">
        <f>IF(Y264="","",Leistungsübersicht!$D$9)</f>
        <v/>
      </c>
      <c r="AE264" t="str">
        <f>IF(Y264="","",IF(AD264=Optionen!$N$6,Optionen!$N$6,IF(AD264=Optionen!$N$5,Leistungsübersicht!$D$10,IF(AD264=Optionen!$N$4,Leistungsübersicht!$D$10))))</f>
        <v/>
      </c>
      <c r="AF264" t="str">
        <f>IF(Y264="","",IF(AD264=Optionen!$N$4,Leistungsübersicht!$D$11))</f>
        <v/>
      </c>
      <c r="AG264" s="19" t="str">
        <f>_xlfn.IFNA(INDEX(Verteilungsschlüssel!$B$5:$V$35,MATCH('Leistungsübersicht - WIP'!AC264,Verteilungsschlüssel!$B$5:$B$35,0),MATCH('Leistungsübersicht - WIP'!AE264,Verteilungsschlüssel!$B$5:$V$5,0)),"")</f>
        <v/>
      </c>
    </row>
    <row r="265" spans="2:33" x14ac:dyDescent="0.3">
      <c r="B265">
        <v>260</v>
      </c>
      <c r="C265" t="str">
        <f>IF(Detaildaten!AD267="","",Detaildaten!AD267)</f>
        <v/>
      </c>
      <c r="D265" t="str">
        <f>IF(Detaildaten!AE267="","",Detaildaten!AE267)</f>
        <v>(Bitte Wählen)</v>
      </c>
      <c r="E265" t="str">
        <f>IF(Detaildaten!AC267="","",Detaildaten!AC267)</f>
        <v>(Bitte Wählen)</v>
      </c>
      <c r="G265" t="str">
        <f>CONCATENATE(Detaildaten!D267," [",Detaildaten!E267,"] ")</f>
        <v xml:space="preserve"> [] </v>
      </c>
      <c r="H265" t="str">
        <f>IF(Detaildaten!F267="","",Detaildaten!F267)</f>
        <v/>
      </c>
      <c r="I265" t="str">
        <f>Detaildaten!Z267</f>
        <v>(Bitte Wählen)</v>
      </c>
      <c r="J265" t="str">
        <f>IF(Detaildaten!AA267="","",Detaildaten!AA267)</f>
        <v/>
      </c>
      <c r="L265" t="str">
        <f t="shared" si="44"/>
        <v/>
      </c>
      <c r="M265" t="str">
        <f t="shared" si="45"/>
        <v/>
      </c>
      <c r="N265" t="str">
        <f t="shared" si="46"/>
        <v/>
      </c>
      <c r="O265" t="str">
        <f t="shared" si="47"/>
        <v/>
      </c>
      <c r="Q265">
        <f>COUNTIFS(Optionen!$T$3:$T$8,Leistungsübersicht!$D$9,Optionen!$U$3:$U$8,'Leistungsübersicht - WIP'!E265)</f>
        <v>0</v>
      </c>
      <c r="S265" t="str">
        <f t="shared" si="48"/>
        <v/>
      </c>
      <c r="T265" t="str">
        <f t="shared" si="49"/>
        <v/>
      </c>
      <c r="U265" t="str">
        <f t="shared" si="50"/>
        <v/>
      </c>
      <c r="V265" t="str">
        <f t="shared" si="51"/>
        <v/>
      </c>
      <c r="X265" t="str">
        <f t="shared" si="52"/>
        <v/>
      </c>
      <c r="Y265" t="str">
        <f t="array" ref="Y265">IFERROR(INDEX($T$6:$T$305,MATCH(1,COUNTIF($Y$5:Y264,$T$6:$T$305)+($T$6:$T564&lt;&gt;"")*1,0)),"")</f>
        <v/>
      </c>
      <c r="Z265" t="str">
        <f t="shared" si="53"/>
        <v/>
      </c>
      <c r="AA265" t="str">
        <f t="shared" si="54"/>
        <v/>
      </c>
      <c r="AC265" t="str">
        <f>IF(Y265="","",VLOOKUP(Y265,Detaildaten!$F$8:$W$308,18,0))</f>
        <v/>
      </c>
      <c r="AD265" t="str">
        <f>IF(Y265="","",Leistungsübersicht!$D$9)</f>
        <v/>
      </c>
      <c r="AE265" t="str">
        <f>IF(Y265="","",IF(AD265=Optionen!$N$6,Optionen!$N$6,IF(AD265=Optionen!$N$5,Leistungsübersicht!$D$10,IF(AD265=Optionen!$N$4,Leistungsübersicht!$D$10))))</f>
        <v/>
      </c>
      <c r="AF265" t="str">
        <f>IF(Y265="","",IF(AD265=Optionen!$N$4,Leistungsübersicht!$D$11))</f>
        <v/>
      </c>
      <c r="AG265" s="19" t="str">
        <f>_xlfn.IFNA(INDEX(Verteilungsschlüssel!$B$5:$V$35,MATCH('Leistungsübersicht - WIP'!AC265,Verteilungsschlüssel!$B$5:$B$35,0),MATCH('Leistungsübersicht - WIP'!AE265,Verteilungsschlüssel!$B$5:$V$5,0)),"")</f>
        <v/>
      </c>
    </row>
    <row r="266" spans="2:33" x14ac:dyDescent="0.3">
      <c r="B266">
        <v>261</v>
      </c>
      <c r="C266" t="str">
        <f>IF(Detaildaten!AD268="","",Detaildaten!AD268)</f>
        <v/>
      </c>
      <c r="D266" t="str">
        <f>IF(Detaildaten!AE268="","",Detaildaten!AE268)</f>
        <v>(Bitte Wählen)</v>
      </c>
      <c r="E266" t="str">
        <f>IF(Detaildaten!AC268="","",Detaildaten!AC268)</f>
        <v>(Bitte Wählen)</v>
      </c>
      <c r="G266" t="str">
        <f>CONCATENATE(Detaildaten!D268," [",Detaildaten!E268,"] ")</f>
        <v xml:space="preserve"> [] </v>
      </c>
      <c r="H266" t="str">
        <f>IF(Detaildaten!F268="","",Detaildaten!F268)</f>
        <v/>
      </c>
      <c r="I266" t="str">
        <f>Detaildaten!Z268</f>
        <v>(Bitte Wählen)</v>
      </c>
      <c r="J266" t="str">
        <f>IF(Detaildaten!AA268="","",Detaildaten!AA268)</f>
        <v/>
      </c>
      <c r="L266" t="str">
        <f t="shared" si="44"/>
        <v/>
      </c>
      <c r="M266" t="str">
        <f t="shared" si="45"/>
        <v/>
      </c>
      <c r="N266" t="str">
        <f t="shared" si="46"/>
        <v/>
      </c>
      <c r="O266" t="str">
        <f t="shared" si="47"/>
        <v/>
      </c>
      <c r="Q266">
        <f>COUNTIFS(Optionen!$T$3:$T$8,Leistungsübersicht!$D$9,Optionen!$U$3:$U$8,'Leistungsübersicht - WIP'!E266)</f>
        <v>0</v>
      </c>
      <c r="S266" t="str">
        <f t="shared" si="48"/>
        <v/>
      </c>
      <c r="T266" t="str">
        <f t="shared" si="49"/>
        <v/>
      </c>
      <c r="U266" t="str">
        <f t="shared" si="50"/>
        <v/>
      </c>
      <c r="V266" t="str">
        <f t="shared" si="51"/>
        <v/>
      </c>
      <c r="X266" t="str">
        <f t="shared" si="52"/>
        <v/>
      </c>
      <c r="Y266" t="str">
        <f t="array" ref="Y266">IFERROR(INDEX($T$6:$T$305,MATCH(1,COUNTIF($Y$5:Y265,$T$6:$T$305)+($T$6:$T565&lt;&gt;"")*1,0)),"")</f>
        <v/>
      </c>
      <c r="Z266" t="str">
        <f t="shared" si="53"/>
        <v/>
      </c>
      <c r="AA266" t="str">
        <f t="shared" si="54"/>
        <v/>
      </c>
      <c r="AC266" t="str">
        <f>IF(Y266="","",VLOOKUP(Y266,Detaildaten!$F$8:$W$308,18,0))</f>
        <v/>
      </c>
      <c r="AD266" t="str">
        <f>IF(Y266="","",Leistungsübersicht!$D$9)</f>
        <v/>
      </c>
      <c r="AE266" t="str">
        <f>IF(Y266="","",IF(AD266=Optionen!$N$6,Optionen!$N$6,IF(AD266=Optionen!$N$5,Leistungsübersicht!$D$10,IF(AD266=Optionen!$N$4,Leistungsübersicht!$D$10))))</f>
        <v/>
      </c>
      <c r="AF266" t="str">
        <f>IF(Y266="","",IF(AD266=Optionen!$N$4,Leistungsübersicht!$D$11))</f>
        <v/>
      </c>
      <c r="AG266" s="19" t="str">
        <f>_xlfn.IFNA(INDEX(Verteilungsschlüssel!$B$5:$V$35,MATCH('Leistungsübersicht - WIP'!AC266,Verteilungsschlüssel!$B$5:$B$35,0),MATCH('Leistungsübersicht - WIP'!AE266,Verteilungsschlüssel!$B$5:$V$5,0)),"")</f>
        <v/>
      </c>
    </row>
    <row r="267" spans="2:33" x14ac:dyDescent="0.3">
      <c r="B267">
        <v>262</v>
      </c>
      <c r="C267" t="str">
        <f>IF(Detaildaten!AD269="","",Detaildaten!AD269)</f>
        <v/>
      </c>
      <c r="D267" t="str">
        <f>IF(Detaildaten!AE269="","",Detaildaten!AE269)</f>
        <v>(Bitte Wählen)</v>
      </c>
      <c r="E267" t="str">
        <f>IF(Detaildaten!AC269="","",Detaildaten!AC269)</f>
        <v>(Bitte Wählen)</v>
      </c>
      <c r="G267" t="str">
        <f>CONCATENATE(Detaildaten!D269," [",Detaildaten!E269,"] ")</f>
        <v xml:space="preserve"> [] </v>
      </c>
      <c r="H267" t="str">
        <f>IF(Detaildaten!F269="","",Detaildaten!F269)</f>
        <v/>
      </c>
      <c r="I267" t="str">
        <f>Detaildaten!Z269</f>
        <v>(Bitte Wählen)</v>
      </c>
      <c r="J267" t="str">
        <f>IF(Detaildaten!AA269="","",Detaildaten!AA269)</f>
        <v/>
      </c>
      <c r="L267" t="str">
        <f t="shared" si="44"/>
        <v/>
      </c>
      <c r="M267" t="str">
        <f t="shared" si="45"/>
        <v/>
      </c>
      <c r="N267" t="str">
        <f t="shared" si="46"/>
        <v/>
      </c>
      <c r="O267" t="str">
        <f t="shared" si="47"/>
        <v/>
      </c>
      <c r="Q267">
        <f>COUNTIFS(Optionen!$T$3:$T$8,Leistungsübersicht!$D$9,Optionen!$U$3:$U$8,'Leistungsübersicht - WIP'!E267)</f>
        <v>0</v>
      </c>
      <c r="S267" t="str">
        <f t="shared" si="48"/>
        <v/>
      </c>
      <c r="T267" t="str">
        <f t="shared" si="49"/>
        <v/>
      </c>
      <c r="U267" t="str">
        <f t="shared" si="50"/>
        <v/>
      </c>
      <c r="V267" t="str">
        <f t="shared" si="51"/>
        <v/>
      </c>
      <c r="X267" t="str">
        <f t="shared" si="52"/>
        <v/>
      </c>
      <c r="Y267" t="str">
        <f t="array" ref="Y267">IFERROR(INDEX($T$6:$T$305,MATCH(1,COUNTIF($Y$5:Y266,$T$6:$T$305)+($T$6:$T566&lt;&gt;"")*1,0)),"")</f>
        <v/>
      </c>
      <c r="Z267" t="str">
        <f t="shared" si="53"/>
        <v/>
      </c>
      <c r="AA267" t="str">
        <f t="shared" si="54"/>
        <v/>
      </c>
      <c r="AC267" t="str">
        <f>IF(Y267="","",VLOOKUP(Y267,Detaildaten!$F$8:$W$308,18,0))</f>
        <v/>
      </c>
      <c r="AD267" t="str">
        <f>IF(Y267="","",Leistungsübersicht!$D$9)</f>
        <v/>
      </c>
      <c r="AE267" t="str">
        <f>IF(Y267="","",IF(AD267=Optionen!$N$6,Optionen!$N$6,IF(AD267=Optionen!$N$5,Leistungsübersicht!$D$10,IF(AD267=Optionen!$N$4,Leistungsübersicht!$D$10))))</f>
        <v/>
      </c>
      <c r="AF267" t="str">
        <f>IF(Y267="","",IF(AD267=Optionen!$N$4,Leistungsübersicht!$D$11))</f>
        <v/>
      </c>
      <c r="AG267" s="19" t="str">
        <f>_xlfn.IFNA(INDEX(Verteilungsschlüssel!$B$5:$V$35,MATCH('Leistungsübersicht - WIP'!AC267,Verteilungsschlüssel!$B$5:$B$35,0),MATCH('Leistungsübersicht - WIP'!AE267,Verteilungsschlüssel!$B$5:$V$5,0)),"")</f>
        <v/>
      </c>
    </row>
    <row r="268" spans="2:33" x14ac:dyDescent="0.3">
      <c r="B268">
        <v>263</v>
      </c>
      <c r="C268" t="str">
        <f>IF(Detaildaten!AD270="","",Detaildaten!AD270)</f>
        <v/>
      </c>
      <c r="D268" t="str">
        <f>IF(Detaildaten!AE270="","",Detaildaten!AE270)</f>
        <v>(Bitte Wählen)</v>
      </c>
      <c r="E268" t="str">
        <f>IF(Detaildaten!AC270="","",Detaildaten!AC270)</f>
        <v>(Bitte Wählen)</v>
      </c>
      <c r="G268" t="str">
        <f>CONCATENATE(Detaildaten!D270," [",Detaildaten!E270,"] ")</f>
        <v xml:space="preserve"> [] </v>
      </c>
      <c r="H268" t="str">
        <f>IF(Detaildaten!F270="","",Detaildaten!F270)</f>
        <v/>
      </c>
      <c r="I268" t="str">
        <f>Detaildaten!Z270</f>
        <v>(Bitte Wählen)</v>
      </c>
      <c r="J268" t="str">
        <f>IF(Detaildaten!AA270="","",Detaildaten!AA270)</f>
        <v/>
      </c>
      <c r="L268" t="str">
        <f t="shared" si="44"/>
        <v/>
      </c>
      <c r="M268" t="str">
        <f t="shared" si="45"/>
        <v/>
      </c>
      <c r="N268" t="str">
        <f t="shared" si="46"/>
        <v/>
      </c>
      <c r="O268" t="str">
        <f t="shared" si="47"/>
        <v/>
      </c>
      <c r="Q268">
        <f>COUNTIFS(Optionen!$T$3:$T$8,Leistungsübersicht!$D$9,Optionen!$U$3:$U$8,'Leistungsübersicht - WIP'!E268)</f>
        <v>0</v>
      </c>
      <c r="S268" t="str">
        <f t="shared" si="48"/>
        <v/>
      </c>
      <c r="T268" t="str">
        <f t="shared" si="49"/>
        <v/>
      </c>
      <c r="U268" t="str">
        <f t="shared" si="50"/>
        <v/>
      </c>
      <c r="V268" t="str">
        <f t="shared" si="51"/>
        <v/>
      </c>
      <c r="X268" t="str">
        <f t="shared" si="52"/>
        <v/>
      </c>
      <c r="Y268" t="str">
        <f t="array" ref="Y268">IFERROR(INDEX($T$6:$T$305,MATCH(1,COUNTIF($Y$5:Y267,$T$6:$T$305)+($T$6:$T567&lt;&gt;"")*1,0)),"")</f>
        <v/>
      </c>
      <c r="Z268" t="str">
        <f t="shared" si="53"/>
        <v/>
      </c>
      <c r="AA268" t="str">
        <f t="shared" si="54"/>
        <v/>
      </c>
      <c r="AC268" t="str">
        <f>IF(Y268="","",VLOOKUP(Y268,Detaildaten!$F$8:$W$308,18,0))</f>
        <v/>
      </c>
      <c r="AD268" t="str">
        <f>IF(Y268="","",Leistungsübersicht!$D$9)</f>
        <v/>
      </c>
      <c r="AE268" t="str">
        <f>IF(Y268="","",IF(AD268=Optionen!$N$6,Optionen!$N$6,IF(AD268=Optionen!$N$5,Leistungsübersicht!$D$10,IF(AD268=Optionen!$N$4,Leistungsübersicht!$D$10))))</f>
        <v/>
      </c>
      <c r="AF268" t="str">
        <f>IF(Y268="","",IF(AD268=Optionen!$N$4,Leistungsübersicht!$D$11))</f>
        <v/>
      </c>
      <c r="AG268" s="19" t="str">
        <f>_xlfn.IFNA(INDEX(Verteilungsschlüssel!$B$5:$V$35,MATCH('Leistungsübersicht - WIP'!AC268,Verteilungsschlüssel!$B$5:$B$35,0),MATCH('Leistungsübersicht - WIP'!AE268,Verteilungsschlüssel!$B$5:$V$5,0)),"")</f>
        <v/>
      </c>
    </row>
    <row r="269" spans="2:33" x14ac:dyDescent="0.3">
      <c r="B269">
        <v>264</v>
      </c>
      <c r="C269" t="str">
        <f>IF(Detaildaten!AD271="","",Detaildaten!AD271)</f>
        <v/>
      </c>
      <c r="D269" t="str">
        <f>IF(Detaildaten!AE271="","",Detaildaten!AE271)</f>
        <v>(Bitte Wählen)</v>
      </c>
      <c r="E269" t="str">
        <f>IF(Detaildaten!AC271="","",Detaildaten!AC271)</f>
        <v>(Bitte Wählen)</v>
      </c>
      <c r="G269" t="str">
        <f>CONCATENATE(Detaildaten!D271," [",Detaildaten!E271,"] ")</f>
        <v xml:space="preserve"> [] </v>
      </c>
      <c r="H269" t="str">
        <f>IF(Detaildaten!F271="","",Detaildaten!F271)</f>
        <v/>
      </c>
      <c r="I269" t="str">
        <f>Detaildaten!Z271</f>
        <v>(Bitte Wählen)</v>
      </c>
      <c r="J269" t="str">
        <f>IF(Detaildaten!AA271="","",Detaildaten!AA271)</f>
        <v/>
      </c>
      <c r="L269" t="str">
        <f t="shared" si="44"/>
        <v/>
      </c>
      <c r="M269" t="str">
        <f t="shared" si="45"/>
        <v/>
      </c>
      <c r="N269" t="str">
        <f t="shared" si="46"/>
        <v/>
      </c>
      <c r="O269" t="str">
        <f t="shared" si="47"/>
        <v/>
      </c>
      <c r="Q269">
        <f>COUNTIFS(Optionen!$T$3:$T$8,Leistungsübersicht!$D$9,Optionen!$U$3:$U$8,'Leistungsübersicht - WIP'!E269)</f>
        <v>0</v>
      </c>
      <c r="S269" t="str">
        <f t="shared" si="48"/>
        <v/>
      </c>
      <c r="T269" t="str">
        <f t="shared" si="49"/>
        <v/>
      </c>
      <c r="U269" t="str">
        <f t="shared" si="50"/>
        <v/>
      </c>
      <c r="V269" t="str">
        <f t="shared" si="51"/>
        <v/>
      </c>
      <c r="X269" t="str">
        <f t="shared" si="52"/>
        <v/>
      </c>
      <c r="Y269" t="str">
        <f t="array" ref="Y269">IFERROR(INDEX($T$6:$T$305,MATCH(1,COUNTIF($Y$5:Y268,$T$6:$T$305)+($T$6:$T568&lt;&gt;"")*1,0)),"")</f>
        <v/>
      </c>
      <c r="Z269" t="str">
        <f t="shared" si="53"/>
        <v/>
      </c>
      <c r="AA269" t="str">
        <f t="shared" si="54"/>
        <v/>
      </c>
      <c r="AC269" t="str">
        <f>IF(Y269="","",VLOOKUP(Y269,Detaildaten!$F$8:$W$308,18,0))</f>
        <v/>
      </c>
      <c r="AD269" t="str">
        <f>IF(Y269="","",Leistungsübersicht!$D$9)</f>
        <v/>
      </c>
      <c r="AE269" t="str">
        <f>IF(Y269="","",IF(AD269=Optionen!$N$6,Optionen!$N$6,IF(AD269=Optionen!$N$5,Leistungsübersicht!$D$10,IF(AD269=Optionen!$N$4,Leistungsübersicht!$D$10))))</f>
        <v/>
      </c>
      <c r="AF269" t="str">
        <f>IF(Y269="","",IF(AD269=Optionen!$N$4,Leistungsübersicht!$D$11))</f>
        <v/>
      </c>
      <c r="AG269" s="19" t="str">
        <f>_xlfn.IFNA(INDEX(Verteilungsschlüssel!$B$5:$V$35,MATCH('Leistungsübersicht - WIP'!AC269,Verteilungsschlüssel!$B$5:$B$35,0),MATCH('Leistungsübersicht - WIP'!AE269,Verteilungsschlüssel!$B$5:$V$5,0)),"")</f>
        <v/>
      </c>
    </row>
    <row r="270" spans="2:33" x14ac:dyDescent="0.3">
      <c r="B270">
        <v>265</v>
      </c>
      <c r="C270" t="str">
        <f>IF(Detaildaten!AD272="","",Detaildaten!AD272)</f>
        <v/>
      </c>
      <c r="D270" t="str">
        <f>IF(Detaildaten!AE272="","",Detaildaten!AE272)</f>
        <v>(Bitte Wählen)</v>
      </c>
      <c r="E270" t="str">
        <f>IF(Detaildaten!AC272="","",Detaildaten!AC272)</f>
        <v>(Bitte Wählen)</v>
      </c>
      <c r="G270" t="str">
        <f>CONCATENATE(Detaildaten!D272," [",Detaildaten!E272,"] ")</f>
        <v xml:space="preserve"> [] </v>
      </c>
      <c r="H270" t="str">
        <f>IF(Detaildaten!F272="","",Detaildaten!F272)</f>
        <v/>
      </c>
      <c r="I270" t="str">
        <f>Detaildaten!Z272</f>
        <v>(Bitte Wählen)</v>
      </c>
      <c r="J270" t="str">
        <f>IF(Detaildaten!AA272="","",Detaildaten!AA272)</f>
        <v/>
      </c>
      <c r="L270" t="str">
        <f t="shared" si="44"/>
        <v/>
      </c>
      <c r="M270" t="str">
        <f t="shared" si="45"/>
        <v/>
      </c>
      <c r="N270" t="str">
        <f t="shared" si="46"/>
        <v/>
      </c>
      <c r="O270" t="str">
        <f t="shared" si="47"/>
        <v/>
      </c>
      <c r="Q270">
        <f>COUNTIFS(Optionen!$T$3:$T$8,Leistungsübersicht!$D$9,Optionen!$U$3:$U$8,'Leistungsübersicht - WIP'!E270)</f>
        <v>0</v>
      </c>
      <c r="S270" t="str">
        <f t="shared" si="48"/>
        <v/>
      </c>
      <c r="T270" t="str">
        <f t="shared" si="49"/>
        <v/>
      </c>
      <c r="U270" t="str">
        <f t="shared" si="50"/>
        <v/>
      </c>
      <c r="V270" t="str">
        <f t="shared" si="51"/>
        <v/>
      </c>
      <c r="X270" t="str">
        <f t="shared" si="52"/>
        <v/>
      </c>
      <c r="Y270" t="str">
        <f t="array" ref="Y270">IFERROR(INDEX($T$6:$T$305,MATCH(1,COUNTIF($Y$5:Y269,$T$6:$T$305)+($T$6:$T569&lt;&gt;"")*1,0)),"")</f>
        <v/>
      </c>
      <c r="Z270" t="str">
        <f t="shared" si="53"/>
        <v/>
      </c>
      <c r="AA270" t="str">
        <f t="shared" si="54"/>
        <v/>
      </c>
      <c r="AC270" t="str">
        <f>IF(Y270="","",VLOOKUP(Y270,Detaildaten!$F$8:$W$308,18,0))</f>
        <v/>
      </c>
      <c r="AD270" t="str">
        <f>IF(Y270="","",Leistungsübersicht!$D$9)</f>
        <v/>
      </c>
      <c r="AE270" t="str">
        <f>IF(Y270="","",IF(AD270=Optionen!$N$6,Optionen!$N$6,IF(AD270=Optionen!$N$5,Leistungsübersicht!$D$10,IF(AD270=Optionen!$N$4,Leistungsübersicht!$D$10))))</f>
        <v/>
      </c>
      <c r="AF270" t="str">
        <f>IF(Y270="","",IF(AD270=Optionen!$N$4,Leistungsübersicht!$D$11))</f>
        <v/>
      </c>
      <c r="AG270" s="19" t="str">
        <f>_xlfn.IFNA(INDEX(Verteilungsschlüssel!$B$5:$V$35,MATCH('Leistungsübersicht - WIP'!AC270,Verteilungsschlüssel!$B$5:$B$35,0),MATCH('Leistungsübersicht - WIP'!AE270,Verteilungsschlüssel!$B$5:$V$5,0)),"")</f>
        <v/>
      </c>
    </row>
    <row r="271" spans="2:33" x14ac:dyDescent="0.3">
      <c r="B271">
        <v>266</v>
      </c>
      <c r="C271" t="str">
        <f>IF(Detaildaten!AD273="","",Detaildaten!AD273)</f>
        <v/>
      </c>
      <c r="D271" t="str">
        <f>IF(Detaildaten!AE273="","",Detaildaten!AE273)</f>
        <v>(Bitte Wählen)</v>
      </c>
      <c r="E271" t="str">
        <f>IF(Detaildaten!AC273="","",Detaildaten!AC273)</f>
        <v>(Bitte Wählen)</v>
      </c>
      <c r="G271" t="str">
        <f>CONCATENATE(Detaildaten!D273," [",Detaildaten!E273,"] ")</f>
        <v xml:space="preserve"> [] </v>
      </c>
      <c r="H271" t="str">
        <f>IF(Detaildaten!F273="","",Detaildaten!F273)</f>
        <v/>
      </c>
      <c r="I271" t="str">
        <f>Detaildaten!Z273</f>
        <v>(Bitte Wählen)</v>
      </c>
      <c r="J271" t="str">
        <f>IF(Detaildaten!AA273="","",Detaildaten!AA273)</f>
        <v/>
      </c>
      <c r="L271" t="str">
        <f t="shared" si="44"/>
        <v/>
      </c>
      <c r="M271" t="str">
        <f t="shared" si="45"/>
        <v/>
      </c>
      <c r="N271" t="str">
        <f t="shared" si="46"/>
        <v/>
      </c>
      <c r="O271" t="str">
        <f t="shared" si="47"/>
        <v/>
      </c>
      <c r="Q271">
        <f>COUNTIFS(Optionen!$T$3:$T$8,Leistungsübersicht!$D$9,Optionen!$U$3:$U$8,'Leistungsübersicht - WIP'!E271)</f>
        <v>0</v>
      </c>
      <c r="S271" t="str">
        <f t="shared" si="48"/>
        <v/>
      </c>
      <c r="T271" t="str">
        <f t="shared" si="49"/>
        <v/>
      </c>
      <c r="U271" t="str">
        <f t="shared" si="50"/>
        <v/>
      </c>
      <c r="V271" t="str">
        <f t="shared" si="51"/>
        <v/>
      </c>
      <c r="X271" t="str">
        <f t="shared" si="52"/>
        <v/>
      </c>
      <c r="Y271" t="str">
        <f t="array" ref="Y271">IFERROR(INDEX($T$6:$T$305,MATCH(1,COUNTIF($Y$5:Y270,$T$6:$T$305)+($T$6:$T570&lt;&gt;"")*1,0)),"")</f>
        <v/>
      </c>
      <c r="Z271" t="str">
        <f t="shared" si="53"/>
        <v/>
      </c>
      <c r="AA271" t="str">
        <f t="shared" si="54"/>
        <v/>
      </c>
      <c r="AC271" t="str">
        <f>IF(Y271="","",VLOOKUP(Y271,Detaildaten!$F$8:$W$308,18,0))</f>
        <v/>
      </c>
      <c r="AD271" t="str">
        <f>IF(Y271="","",Leistungsübersicht!$D$9)</f>
        <v/>
      </c>
      <c r="AE271" t="str">
        <f>IF(Y271="","",IF(AD271=Optionen!$N$6,Optionen!$N$6,IF(AD271=Optionen!$N$5,Leistungsübersicht!$D$10,IF(AD271=Optionen!$N$4,Leistungsübersicht!$D$10))))</f>
        <v/>
      </c>
      <c r="AF271" t="str">
        <f>IF(Y271="","",IF(AD271=Optionen!$N$4,Leistungsübersicht!$D$11))</f>
        <v/>
      </c>
      <c r="AG271" s="19" t="str">
        <f>_xlfn.IFNA(INDEX(Verteilungsschlüssel!$B$5:$V$35,MATCH('Leistungsübersicht - WIP'!AC271,Verteilungsschlüssel!$B$5:$B$35,0),MATCH('Leistungsübersicht - WIP'!AE271,Verteilungsschlüssel!$B$5:$V$5,0)),"")</f>
        <v/>
      </c>
    </row>
    <row r="272" spans="2:33" x14ac:dyDescent="0.3">
      <c r="B272">
        <v>267</v>
      </c>
      <c r="C272" t="str">
        <f>IF(Detaildaten!AD274="","",Detaildaten!AD274)</f>
        <v/>
      </c>
      <c r="D272" t="str">
        <f>IF(Detaildaten!AE274="","",Detaildaten!AE274)</f>
        <v>(Bitte Wählen)</v>
      </c>
      <c r="E272" t="str">
        <f>IF(Detaildaten!AC274="","",Detaildaten!AC274)</f>
        <v>(Bitte Wählen)</v>
      </c>
      <c r="G272" t="str">
        <f>CONCATENATE(Detaildaten!D274," [",Detaildaten!E274,"] ")</f>
        <v xml:space="preserve"> [] </v>
      </c>
      <c r="H272" t="str">
        <f>IF(Detaildaten!F274="","",Detaildaten!F274)</f>
        <v/>
      </c>
      <c r="I272" t="str">
        <f>Detaildaten!Z274</f>
        <v>(Bitte Wählen)</v>
      </c>
      <c r="J272" t="str">
        <f>IF(Detaildaten!AA274="","",Detaildaten!AA274)</f>
        <v/>
      </c>
      <c r="L272" t="str">
        <f t="shared" si="44"/>
        <v/>
      </c>
      <c r="M272" t="str">
        <f t="shared" si="45"/>
        <v/>
      </c>
      <c r="N272" t="str">
        <f t="shared" si="46"/>
        <v/>
      </c>
      <c r="O272" t="str">
        <f t="shared" si="47"/>
        <v/>
      </c>
      <c r="Q272">
        <f>COUNTIFS(Optionen!$T$3:$T$8,Leistungsübersicht!$D$9,Optionen!$U$3:$U$8,'Leistungsübersicht - WIP'!E272)</f>
        <v>0</v>
      </c>
      <c r="S272" t="str">
        <f t="shared" si="48"/>
        <v/>
      </c>
      <c r="T272" t="str">
        <f t="shared" si="49"/>
        <v/>
      </c>
      <c r="U272" t="str">
        <f t="shared" si="50"/>
        <v/>
      </c>
      <c r="V272" t="str">
        <f t="shared" si="51"/>
        <v/>
      </c>
      <c r="X272" t="str">
        <f t="shared" si="52"/>
        <v/>
      </c>
      <c r="Y272" t="str">
        <f t="array" ref="Y272">IFERROR(INDEX($T$6:$T$305,MATCH(1,COUNTIF($Y$5:Y271,$T$6:$T$305)+($T$6:$T571&lt;&gt;"")*1,0)),"")</f>
        <v/>
      </c>
      <c r="Z272" t="str">
        <f t="shared" si="53"/>
        <v/>
      </c>
      <c r="AA272" t="str">
        <f t="shared" si="54"/>
        <v/>
      </c>
      <c r="AC272" t="str">
        <f>IF(Y272="","",VLOOKUP(Y272,Detaildaten!$F$8:$W$308,18,0))</f>
        <v/>
      </c>
      <c r="AD272" t="str">
        <f>IF(Y272="","",Leistungsübersicht!$D$9)</f>
        <v/>
      </c>
      <c r="AE272" t="str">
        <f>IF(Y272="","",IF(AD272=Optionen!$N$6,Optionen!$N$6,IF(AD272=Optionen!$N$5,Leistungsübersicht!$D$10,IF(AD272=Optionen!$N$4,Leistungsübersicht!$D$10))))</f>
        <v/>
      </c>
      <c r="AF272" t="str">
        <f>IF(Y272="","",IF(AD272=Optionen!$N$4,Leistungsübersicht!$D$11))</f>
        <v/>
      </c>
      <c r="AG272" s="19" t="str">
        <f>_xlfn.IFNA(INDEX(Verteilungsschlüssel!$B$5:$V$35,MATCH('Leistungsübersicht - WIP'!AC272,Verteilungsschlüssel!$B$5:$B$35,0),MATCH('Leistungsübersicht - WIP'!AE272,Verteilungsschlüssel!$B$5:$V$5,0)),"")</f>
        <v/>
      </c>
    </row>
    <row r="273" spans="2:33" x14ac:dyDescent="0.3">
      <c r="B273">
        <v>268</v>
      </c>
      <c r="C273" t="str">
        <f>IF(Detaildaten!AD275="","",Detaildaten!AD275)</f>
        <v/>
      </c>
      <c r="D273" t="str">
        <f>IF(Detaildaten!AE275="","",Detaildaten!AE275)</f>
        <v>(Bitte Wählen)</v>
      </c>
      <c r="E273" t="str">
        <f>IF(Detaildaten!AC275="","",Detaildaten!AC275)</f>
        <v>(Bitte Wählen)</v>
      </c>
      <c r="G273" t="str">
        <f>CONCATENATE(Detaildaten!D275," [",Detaildaten!E275,"] ")</f>
        <v xml:space="preserve"> [] </v>
      </c>
      <c r="H273" t="str">
        <f>IF(Detaildaten!F275="","",Detaildaten!F275)</f>
        <v/>
      </c>
      <c r="I273" t="str">
        <f>Detaildaten!Z275</f>
        <v>(Bitte Wählen)</v>
      </c>
      <c r="J273" t="str">
        <f>IF(Detaildaten!AA275="","",Detaildaten!AA275)</f>
        <v/>
      </c>
      <c r="L273" t="str">
        <f t="shared" si="44"/>
        <v/>
      </c>
      <c r="M273" t="str">
        <f t="shared" si="45"/>
        <v/>
      </c>
      <c r="N273" t="str">
        <f t="shared" si="46"/>
        <v/>
      </c>
      <c r="O273" t="str">
        <f t="shared" si="47"/>
        <v/>
      </c>
      <c r="Q273">
        <f>COUNTIFS(Optionen!$T$3:$T$8,Leistungsübersicht!$D$9,Optionen!$U$3:$U$8,'Leistungsübersicht - WIP'!E273)</f>
        <v>0</v>
      </c>
      <c r="S273" t="str">
        <f t="shared" si="48"/>
        <v/>
      </c>
      <c r="T273" t="str">
        <f t="shared" si="49"/>
        <v/>
      </c>
      <c r="U273" t="str">
        <f t="shared" si="50"/>
        <v/>
      </c>
      <c r="V273" t="str">
        <f t="shared" si="51"/>
        <v/>
      </c>
      <c r="X273" t="str">
        <f t="shared" si="52"/>
        <v/>
      </c>
      <c r="Y273" t="str">
        <f t="array" ref="Y273">IFERROR(INDEX($T$6:$T$305,MATCH(1,COUNTIF($Y$5:Y272,$T$6:$T$305)+($T$6:$T572&lt;&gt;"")*1,0)),"")</f>
        <v/>
      </c>
      <c r="Z273" t="str">
        <f t="shared" si="53"/>
        <v/>
      </c>
      <c r="AA273" t="str">
        <f t="shared" si="54"/>
        <v/>
      </c>
      <c r="AC273" t="str">
        <f>IF(Y273="","",VLOOKUP(Y273,Detaildaten!$F$8:$W$308,18,0))</f>
        <v/>
      </c>
      <c r="AD273" t="str">
        <f>IF(Y273="","",Leistungsübersicht!$D$9)</f>
        <v/>
      </c>
      <c r="AE273" t="str">
        <f>IF(Y273="","",IF(AD273=Optionen!$N$6,Optionen!$N$6,IF(AD273=Optionen!$N$5,Leistungsübersicht!$D$10,IF(AD273=Optionen!$N$4,Leistungsübersicht!$D$10))))</f>
        <v/>
      </c>
      <c r="AF273" t="str">
        <f>IF(Y273="","",IF(AD273=Optionen!$N$4,Leistungsübersicht!$D$11))</f>
        <v/>
      </c>
      <c r="AG273" s="19" t="str">
        <f>_xlfn.IFNA(INDEX(Verteilungsschlüssel!$B$5:$V$35,MATCH('Leistungsübersicht - WIP'!AC273,Verteilungsschlüssel!$B$5:$B$35,0),MATCH('Leistungsübersicht - WIP'!AE273,Verteilungsschlüssel!$B$5:$V$5,0)),"")</f>
        <v/>
      </c>
    </row>
    <row r="274" spans="2:33" x14ac:dyDescent="0.3">
      <c r="B274">
        <v>269</v>
      </c>
      <c r="C274" t="str">
        <f>IF(Detaildaten!AD276="","",Detaildaten!AD276)</f>
        <v/>
      </c>
      <c r="D274" t="str">
        <f>IF(Detaildaten!AE276="","",Detaildaten!AE276)</f>
        <v>(Bitte Wählen)</v>
      </c>
      <c r="E274" t="str">
        <f>IF(Detaildaten!AC276="","",Detaildaten!AC276)</f>
        <v>(Bitte Wählen)</v>
      </c>
      <c r="G274" t="str">
        <f>CONCATENATE(Detaildaten!D276," [",Detaildaten!E276,"] ")</f>
        <v xml:space="preserve"> [] </v>
      </c>
      <c r="H274" t="str">
        <f>IF(Detaildaten!F276="","",Detaildaten!F276)</f>
        <v/>
      </c>
      <c r="I274" t="str">
        <f>Detaildaten!Z276</f>
        <v>(Bitte Wählen)</v>
      </c>
      <c r="J274" t="str">
        <f>IF(Detaildaten!AA276="","",Detaildaten!AA276)</f>
        <v/>
      </c>
      <c r="L274" t="str">
        <f t="shared" si="44"/>
        <v/>
      </c>
      <c r="M274" t="str">
        <f t="shared" si="45"/>
        <v/>
      </c>
      <c r="N274" t="str">
        <f t="shared" si="46"/>
        <v/>
      </c>
      <c r="O274" t="str">
        <f t="shared" si="47"/>
        <v/>
      </c>
      <c r="Q274">
        <f>COUNTIFS(Optionen!$T$3:$T$8,Leistungsübersicht!$D$9,Optionen!$U$3:$U$8,'Leistungsübersicht - WIP'!E274)</f>
        <v>0</v>
      </c>
      <c r="S274" t="str">
        <f t="shared" si="48"/>
        <v/>
      </c>
      <c r="T274" t="str">
        <f t="shared" si="49"/>
        <v/>
      </c>
      <c r="U274" t="str">
        <f t="shared" si="50"/>
        <v/>
      </c>
      <c r="V274" t="str">
        <f t="shared" si="51"/>
        <v/>
      </c>
      <c r="X274" t="str">
        <f t="shared" si="52"/>
        <v/>
      </c>
      <c r="Y274" t="str">
        <f t="array" ref="Y274">IFERROR(INDEX($T$6:$T$305,MATCH(1,COUNTIF($Y$5:Y273,$T$6:$T$305)+($T$6:$T573&lt;&gt;"")*1,0)),"")</f>
        <v/>
      </c>
      <c r="Z274" t="str">
        <f t="shared" si="53"/>
        <v/>
      </c>
      <c r="AA274" t="str">
        <f t="shared" si="54"/>
        <v/>
      </c>
      <c r="AC274" t="str">
        <f>IF(Y274="","",VLOOKUP(Y274,Detaildaten!$F$8:$W$308,18,0))</f>
        <v/>
      </c>
      <c r="AD274" t="str">
        <f>IF(Y274="","",Leistungsübersicht!$D$9)</f>
        <v/>
      </c>
      <c r="AE274" t="str">
        <f>IF(Y274="","",IF(AD274=Optionen!$N$6,Optionen!$N$6,IF(AD274=Optionen!$N$5,Leistungsübersicht!$D$10,IF(AD274=Optionen!$N$4,Leistungsübersicht!$D$10))))</f>
        <v/>
      </c>
      <c r="AF274" t="str">
        <f>IF(Y274="","",IF(AD274=Optionen!$N$4,Leistungsübersicht!$D$11))</f>
        <v/>
      </c>
      <c r="AG274" s="19" t="str">
        <f>_xlfn.IFNA(INDEX(Verteilungsschlüssel!$B$5:$V$35,MATCH('Leistungsübersicht - WIP'!AC274,Verteilungsschlüssel!$B$5:$B$35,0),MATCH('Leistungsübersicht - WIP'!AE274,Verteilungsschlüssel!$B$5:$V$5,0)),"")</f>
        <v/>
      </c>
    </row>
    <row r="275" spans="2:33" x14ac:dyDescent="0.3">
      <c r="B275">
        <v>270</v>
      </c>
      <c r="C275" t="str">
        <f>IF(Detaildaten!AD277="","",Detaildaten!AD277)</f>
        <v/>
      </c>
      <c r="D275" t="str">
        <f>IF(Detaildaten!AE277="","",Detaildaten!AE277)</f>
        <v>(Bitte Wählen)</v>
      </c>
      <c r="E275" t="str">
        <f>IF(Detaildaten!AC277="","",Detaildaten!AC277)</f>
        <v>(Bitte Wählen)</v>
      </c>
      <c r="G275" t="str">
        <f>CONCATENATE(Detaildaten!D277," [",Detaildaten!E277,"] ")</f>
        <v xml:space="preserve"> [] </v>
      </c>
      <c r="H275" t="str">
        <f>IF(Detaildaten!F277="","",Detaildaten!F277)</f>
        <v/>
      </c>
      <c r="I275" t="str">
        <f>Detaildaten!Z277</f>
        <v>(Bitte Wählen)</v>
      </c>
      <c r="J275" t="str">
        <f>IF(Detaildaten!AA277="","",Detaildaten!AA277)</f>
        <v/>
      </c>
      <c r="L275" t="str">
        <f t="shared" si="44"/>
        <v/>
      </c>
      <c r="M275" t="str">
        <f t="shared" si="45"/>
        <v/>
      </c>
      <c r="N275" t="str">
        <f t="shared" si="46"/>
        <v/>
      </c>
      <c r="O275" t="str">
        <f t="shared" si="47"/>
        <v/>
      </c>
      <c r="Q275">
        <f>COUNTIFS(Optionen!$T$3:$T$8,Leistungsübersicht!$D$9,Optionen!$U$3:$U$8,'Leistungsübersicht - WIP'!E275)</f>
        <v>0</v>
      </c>
      <c r="S275" t="str">
        <f t="shared" si="48"/>
        <v/>
      </c>
      <c r="T275" t="str">
        <f t="shared" si="49"/>
        <v/>
      </c>
      <c r="U275" t="str">
        <f t="shared" si="50"/>
        <v/>
      </c>
      <c r="V275" t="str">
        <f t="shared" si="51"/>
        <v/>
      </c>
      <c r="X275" t="str">
        <f t="shared" si="52"/>
        <v/>
      </c>
      <c r="Y275" t="str">
        <f t="array" ref="Y275">IFERROR(INDEX($T$6:$T$305,MATCH(1,COUNTIF($Y$5:Y274,$T$6:$T$305)+($T$6:$T574&lt;&gt;"")*1,0)),"")</f>
        <v/>
      </c>
      <c r="Z275" t="str">
        <f t="shared" si="53"/>
        <v/>
      </c>
      <c r="AA275" t="str">
        <f t="shared" si="54"/>
        <v/>
      </c>
      <c r="AC275" t="str">
        <f>IF(Y275="","",VLOOKUP(Y275,Detaildaten!$F$8:$W$308,18,0))</f>
        <v/>
      </c>
      <c r="AD275" t="str">
        <f>IF(Y275="","",Leistungsübersicht!$D$9)</f>
        <v/>
      </c>
      <c r="AE275" t="str">
        <f>IF(Y275="","",IF(AD275=Optionen!$N$6,Optionen!$N$6,IF(AD275=Optionen!$N$5,Leistungsübersicht!$D$10,IF(AD275=Optionen!$N$4,Leistungsübersicht!$D$10))))</f>
        <v/>
      </c>
      <c r="AF275" t="str">
        <f>IF(Y275="","",IF(AD275=Optionen!$N$4,Leistungsübersicht!$D$11))</f>
        <v/>
      </c>
      <c r="AG275" s="19" t="str">
        <f>_xlfn.IFNA(INDEX(Verteilungsschlüssel!$B$5:$V$35,MATCH('Leistungsübersicht - WIP'!AC275,Verteilungsschlüssel!$B$5:$B$35,0),MATCH('Leistungsübersicht - WIP'!AE275,Verteilungsschlüssel!$B$5:$V$5,0)),"")</f>
        <v/>
      </c>
    </row>
    <row r="276" spans="2:33" x14ac:dyDescent="0.3">
      <c r="B276">
        <v>271</v>
      </c>
      <c r="C276" t="str">
        <f>IF(Detaildaten!AD278="","",Detaildaten!AD278)</f>
        <v/>
      </c>
      <c r="D276" t="str">
        <f>IF(Detaildaten!AE278="","",Detaildaten!AE278)</f>
        <v>(Bitte Wählen)</v>
      </c>
      <c r="E276" t="str">
        <f>IF(Detaildaten!AC278="","",Detaildaten!AC278)</f>
        <v>(Bitte Wählen)</v>
      </c>
      <c r="G276" t="str">
        <f>CONCATENATE(Detaildaten!D278," [",Detaildaten!E278,"] ")</f>
        <v xml:space="preserve"> [] </v>
      </c>
      <c r="H276" t="str">
        <f>IF(Detaildaten!F278="","",Detaildaten!F278)</f>
        <v/>
      </c>
      <c r="I276" t="str">
        <f>Detaildaten!Z278</f>
        <v>(Bitte Wählen)</v>
      </c>
      <c r="J276" t="str">
        <f>IF(Detaildaten!AA278="","",Detaildaten!AA278)</f>
        <v/>
      </c>
      <c r="L276" t="str">
        <f t="shared" si="44"/>
        <v/>
      </c>
      <c r="M276" t="str">
        <f t="shared" si="45"/>
        <v/>
      </c>
      <c r="N276" t="str">
        <f t="shared" si="46"/>
        <v/>
      </c>
      <c r="O276" t="str">
        <f t="shared" si="47"/>
        <v/>
      </c>
      <c r="Q276">
        <f>COUNTIFS(Optionen!$T$3:$T$8,Leistungsübersicht!$D$9,Optionen!$U$3:$U$8,'Leistungsübersicht - WIP'!E276)</f>
        <v>0</v>
      </c>
      <c r="S276" t="str">
        <f t="shared" si="48"/>
        <v/>
      </c>
      <c r="T276" t="str">
        <f t="shared" si="49"/>
        <v/>
      </c>
      <c r="U276" t="str">
        <f t="shared" si="50"/>
        <v/>
      </c>
      <c r="V276" t="str">
        <f t="shared" si="51"/>
        <v/>
      </c>
      <c r="X276" t="str">
        <f t="shared" si="52"/>
        <v/>
      </c>
      <c r="Y276" t="str">
        <f t="array" ref="Y276">IFERROR(INDEX($T$6:$T$305,MATCH(1,COUNTIF($Y$5:Y275,$T$6:$T$305)+($T$6:$T575&lt;&gt;"")*1,0)),"")</f>
        <v/>
      </c>
      <c r="Z276" t="str">
        <f t="shared" si="53"/>
        <v/>
      </c>
      <c r="AA276" t="str">
        <f t="shared" si="54"/>
        <v/>
      </c>
      <c r="AC276" t="str">
        <f>IF(Y276="","",VLOOKUP(Y276,Detaildaten!$F$8:$W$308,18,0))</f>
        <v/>
      </c>
      <c r="AD276" t="str">
        <f>IF(Y276="","",Leistungsübersicht!$D$9)</f>
        <v/>
      </c>
      <c r="AE276" t="str">
        <f>IF(Y276="","",IF(AD276=Optionen!$N$6,Optionen!$N$6,IF(AD276=Optionen!$N$5,Leistungsübersicht!$D$10,IF(AD276=Optionen!$N$4,Leistungsübersicht!$D$10))))</f>
        <v/>
      </c>
      <c r="AF276" t="str">
        <f>IF(Y276="","",IF(AD276=Optionen!$N$4,Leistungsübersicht!$D$11))</f>
        <v/>
      </c>
      <c r="AG276" s="19" t="str">
        <f>_xlfn.IFNA(INDEX(Verteilungsschlüssel!$B$5:$V$35,MATCH('Leistungsübersicht - WIP'!AC276,Verteilungsschlüssel!$B$5:$B$35,0),MATCH('Leistungsübersicht - WIP'!AE276,Verteilungsschlüssel!$B$5:$V$5,0)),"")</f>
        <v/>
      </c>
    </row>
    <row r="277" spans="2:33" x14ac:dyDescent="0.3">
      <c r="B277">
        <v>272</v>
      </c>
      <c r="C277" t="str">
        <f>IF(Detaildaten!AD279="","",Detaildaten!AD279)</f>
        <v/>
      </c>
      <c r="D277" t="str">
        <f>IF(Detaildaten!AE279="","",Detaildaten!AE279)</f>
        <v>(Bitte Wählen)</v>
      </c>
      <c r="E277" t="str">
        <f>IF(Detaildaten!AC279="","",Detaildaten!AC279)</f>
        <v>(Bitte Wählen)</v>
      </c>
      <c r="G277" t="str">
        <f>CONCATENATE(Detaildaten!D279," [",Detaildaten!E279,"] ")</f>
        <v xml:space="preserve"> [] </v>
      </c>
      <c r="H277" t="str">
        <f>IF(Detaildaten!F279="","",Detaildaten!F279)</f>
        <v/>
      </c>
      <c r="I277" t="str">
        <f>Detaildaten!Z279</f>
        <v>(Bitte Wählen)</v>
      </c>
      <c r="J277" t="str">
        <f>IF(Detaildaten!AA279="","",Detaildaten!AA279)</f>
        <v/>
      </c>
      <c r="L277" t="str">
        <f t="shared" si="44"/>
        <v/>
      </c>
      <c r="M277" t="str">
        <f t="shared" si="45"/>
        <v/>
      </c>
      <c r="N277" t="str">
        <f t="shared" si="46"/>
        <v/>
      </c>
      <c r="O277" t="str">
        <f t="shared" si="47"/>
        <v/>
      </c>
      <c r="Q277">
        <f>COUNTIFS(Optionen!$T$3:$T$8,Leistungsübersicht!$D$9,Optionen!$U$3:$U$8,'Leistungsübersicht - WIP'!E277)</f>
        <v>0</v>
      </c>
      <c r="S277" t="str">
        <f t="shared" si="48"/>
        <v/>
      </c>
      <c r="T277" t="str">
        <f t="shared" si="49"/>
        <v/>
      </c>
      <c r="U277" t="str">
        <f t="shared" si="50"/>
        <v/>
      </c>
      <c r="V277" t="str">
        <f t="shared" si="51"/>
        <v/>
      </c>
      <c r="X277" t="str">
        <f t="shared" si="52"/>
        <v/>
      </c>
      <c r="Y277" t="str">
        <f t="array" ref="Y277">IFERROR(INDEX($T$6:$T$305,MATCH(1,COUNTIF($Y$5:Y276,$T$6:$T$305)+($T$6:$T576&lt;&gt;"")*1,0)),"")</f>
        <v/>
      </c>
      <c r="Z277" t="str">
        <f t="shared" si="53"/>
        <v/>
      </c>
      <c r="AA277" t="str">
        <f t="shared" si="54"/>
        <v/>
      </c>
      <c r="AC277" t="str">
        <f>IF(Y277="","",VLOOKUP(Y277,Detaildaten!$F$8:$W$308,18,0))</f>
        <v/>
      </c>
      <c r="AD277" t="str">
        <f>IF(Y277="","",Leistungsübersicht!$D$9)</f>
        <v/>
      </c>
      <c r="AE277" t="str">
        <f>IF(Y277="","",IF(AD277=Optionen!$N$6,Optionen!$N$6,IF(AD277=Optionen!$N$5,Leistungsübersicht!$D$10,IF(AD277=Optionen!$N$4,Leistungsübersicht!$D$10))))</f>
        <v/>
      </c>
      <c r="AF277" t="str">
        <f>IF(Y277="","",IF(AD277=Optionen!$N$4,Leistungsübersicht!$D$11))</f>
        <v/>
      </c>
      <c r="AG277" s="19" t="str">
        <f>_xlfn.IFNA(INDEX(Verteilungsschlüssel!$B$5:$V$35,MATCH('Leistungsübersicht - WIP'!AC277,Verteilungsschlüssel!$B$5:$B$35,0),MATCH('Leistungsübersicht - WIP'!AE277,Verteilungsschlüssel!$B$5:$V$5,0)),"")</f>
        <v/>
      </c>
    </row>
    <row r="278" spans="2:33" x14ac:dyDescent="0.3">
      <c r="B278">
        <v>273</v>
      </c>
      <c r="C278" t="str">
        <f>IF(Detaildaten!AD280="","",Detaildaten!AD280)</f>
        <v/>
      </c>
      <c r="D278" t="str">
        <f>IF(Detaildaten!AE280="","",Detaildaten!AE280)</f>
        <v>(Bitte Wählen)</v>
      </c>
      <c r="E278" t="str">
        <f>IF(Detaildaten!AC280="","",Detaildaten!AC280)</f>
        <v>(Bitte Wählen)</v>
      </c>
      <c r="G278" t="str">
        <f>CONCATENATE(Detaildaten!D280," [",Detaildaten!E280,"] ")</f>
        <v xml:space="preserve"> [] </v>
      </c>
      <c r="H278" t="str">
        <f>IF(Detaildaten!F280="","",Detaildaten!F280)</f>
        <v/>
      </c>
      <c r="I278" t="str">
        <f>Detaildaten!Z280</f>
        <v>(Bitte Wählen)</v>
      </c>
      <c r="J278" t="str">
        <f>IF(Detaildaten!AA280="","",Detaildaten!AA280)</f>
        <v/>
      </c>
      <c r="L278" t="str">
        <f t="shared" si="44"/>
        <v/>
      </c>
      <c r="M278" t="str">
        <f t="shared" si="45"/>
        <v/>
      </c>
      <c r="N278" t="str">
        <f t="shared" si="46"/>
        <v/>
      </c>
      <c r="O278" t="str">
        <f t="shared" si="47"/>
        <v/>
      </c>
      <c r="Q278">
        <f>COUNTIFS(Optionen!$T$3:$T$8,Leistungsübersicht!$D$9,Optionen!$U$3:$U$8,'Leistungsübersicht - WIP'!E278)</f>
        <v>0</v>
      </c>
      <c r="S278" t="str">
        <f t="shared" si="48"/>
        <v/>
      </c>
      <c r="T278" t="str">
        <f t="shared" si="49"/>
        <v/>
      </c>
      <c r="U278" t="str">
        <f t="shared" si="50"/>
        <v/>
      </c>
      <c r="V278" t="str">
        <f t="shared" si="51"/>
        <v/>
      </c>
      <c r="X278" t="str">
        <f t="shared" si="52"/>
        <v/>
      </c>
      <c r="Y278" t="str">
        <f t="array" ref="Y278">IFERROR(INDEX($T$6:$T$305,MATCH(1,COUNTIF($Y$5:Y277,$T$6:$T$305)+($T$6:$T577&lt;&gt;"")*1,0)),"")</f>
        <v/>
      </c>
      <c r="Z278" t="str">
        <f t="shared" si="53"/>
        <v/>
      </c>
      <c r="AA278" t="str">
        <f t="shared" si="54"/>
        <v/>
      </c>
      <c r="AC278" t="str">
        <f>IF(Y278="","",VLOOKUP(Y278,Detaildaten!$F$8:$W$308,18,0))</f>
        <v/>
      </c>
      <c r="AD278" t="str">
        <f>IF(Y278="","",Leistungsübersicht!$D$9)</f>
        <v/>
      </c>
      <c r="AE278" t="str">
        <f>IF(Y278="","",IF(AD278=Optionen!$N$6,Optionen!$N$6,IF(AD278=Optionen!$N$5,Leistungsübersicht!$D$10,IF(AD278=Optionen!$N$4,Leistungsübersicht!$D$10))))</f>
        <v/>
      </c>
      <c r="AF278" t="str">
        <f>IF(Y278="","",IF(AD278=Optionen!$N$4,Leistungsübersicht!$D$11))</f>
        <v/>
      </c>
      <c r="AG278" s="19" t="str">
        <f>_xlfn.IFNA(INDEX(Verteilungsschlüssel!$B$5:$V$35,MATCH('Leistungsübersicht - WIP'!AC278,Verteilungsschlüssel!$B$5:$B$35,0),MATCH('Leistungsübersicht - WIP'!AE278,Verteilungsschlüssel!$B$5:$V$5,0)),"")</f>
        <v/>
      </c>
    </row>
    <row r="279" spans="2:33" x14ac:dyDescent="0.3">
      <c r="B279">
        <v>274</v>
      </c>
      <c r="C279" t="str">
        <f>IF(Detaildaten!AD281="","",Detaildaten!AD281)</f>
        <v/>
      </c>
      <c r="D279" t="str">
        <f>IF(Detaildaten!AE281="","",Detaildaten!AE281)</f>
        <v>(Bitte Wählen)</v>
      </c>
      <c r="E279" t="str">
        <f>IF(Detaildaten!AC281="","",Detaildaten!AC281)</f>
        <v>(Bitte Wählen)</v>
      </c>
      <c r="G279" t="str">
        <f>CONCATENATE(Detaildaten!D281," [",Detaildaten!E281,"] ")</f>
        <v xml:space="preserve"> [] </v>
      </c>
      <c r="H279" t="str">
        <f>IF(Detaildaten!F281="","",Detaildaten!F281)</f>
        <v/>
      </c>
      <c r="I279" t="str">
        <f>Detaildaten!Z281</f>
        <v>(Bitte Wählen)</v>
      </c>
      <c r="J279" t="str">
        <f>IF(Detaildaten!AA281="","",Detaildaten!AA281)</f>
        <v/>
      </c>
      <c r="L279" t="str">
        <f t="shared" si="44"/>
        <v/>
      </c>
      <c r="M279" t="str">
        <f t="shared" si="45"/>
        <v/>
      </c>
      <c r="N279" t="str">
        <f t="shared" si="46"/>
        <v/>
      </c>
      <c r="O279" t="str">
        <f t="shared" si="47"/>
        <v/>
      </c>
      <c r="Q279">
        <f>COUNTIFS(Optionen!$T$3:$T$8,Leistungsübersicht!$D$9,Optionen!$U$3:$U$8,'Leistungsübersicht - WIP'!E279)</f>
        <v>0</v>
      </c>
      <c r="S279" t="str">
        <f t="shared" si="48"/>
        <v/>
      </c>
      <c r="T279" t="str">
        <f t="shared" si="49"/>
        <v/>
      </c>
      <c r="U279" t="str">
        <f t="shared" si="50"/>
        <v/>
      </c>
      <c r="V279" t="str">
        <f t="shared" si="51"/>
        <v/>
      </c>
      <c r="X279" t="str">
        <f t="shared" si="52"/>
        <v/>
      </c>
      <c r="Y279" t="str">
        <f t="array" ref="Y279">IFERROR(INDEX($T$6:$T$305,MATCH(1,COUNTIF($Y$5:Y278,$T$6:$T$305)+($T$6:$T578&lt;&gt;"")*1,0)),"")</f>
        <v/>
      </c>
      <c r="Z279" t="str">
        <f t="shared" si="53"/>
        <v/>
      </c>
      <c r="AA279" t="str">
        <f t="shared" si="54"/>
        <v/>
      </c>
      <c r="AC279" t="str">
        <f>IF(Y279="","",VLOOKUP(Y279,Detaildaten!$F$8:$W$308,18,0))</f>
        <v/>
      </c>
      <c r="AD279" t="str">
        <f>IF(Y279="","",Leistungsübersicht!$D$9)</f>
        <v/>
      </c>
      <c r="AE279" t="str">
        <f>IF(Y279="","",IF(AD279=Optionen!$N$6,Optionen!$N$6,IF(AD279=Optionen!$N$5,Leistungsübersicht!$D$10,IF(AD279=Optionen!$N$4,Leistungsübersicht!$D$10))))</f>
        <v/>
      </c>
      <c r="AF279" t="str">
        <f>IF(Y279="","",IF(AD279=Optionen!$N$4,Leistungsübersicht!$D$11))</f>
        <v/>
      </c>
      <c r="AG279" s="19" t="str">
        <f>_xlfn.IFNA(INDEX(Verteilungsschlüssel!$B$5:$V$35,MATCH('Leistungsübersicht - WIP'!AC279,Verteilungsschlüssel!$B$5:$B$35,0),MATCH('Leistungsübersicht - WIP'!AE279,Verteilungsschlüssel!$B$5:$V$5,0)),"")</f>
        <v/>
      </c>
    </row>
    <row r="280" spans="2:33" x14ac:dyDescent="0.3">
      <c r="B280">
        <v>275</v>
      </c>
      <c r="C280" t="str">
        <f>IF(Detaildaten!AD282="","",Detaildaten!AD282)</f>
        <v/>
      </c>
      <c r="D280" t="str">
        <f>IF(Detaildaten!AE282="","",Detaildaten!AE282)</f>
        <v>(Bitte Wählen)</v>
      </c>
      <c r="E280" t="str">
        <f>IF(Detaildaten!AC282="","",Detaildaten!AC282)</f>
        <v>(Bitte Wählen)</v>
      </c>
      <c r="G280" t="str">
        <f>CONCATENATE(Detaildaten!D282," [",Detaildaten!E282,"] ")</f>
        <v xml:space="preserve"> [] </v>
      </c>
      <c r="H280" t="str">
        <f>IF(Detaildaten!F282="","",Detaildaten!F282)</f>
        <v/>
      </c>
      <c r="I280" t="str">
        <f>Detaildaten!Z282</f>
        <v>(Bitte Wählen)</v>
      </c>
      <c r="J280" t="str">
        <f>IF(Detaildaten!AA282="","",Detaildaten!AA282)</f>
        <v/>
      </c>
      <c r="L280" t="str">
        <f t="shared" si="44"/>
        <v/>
      </c>
      <c r="M280" t="str">
        <f t="shared" si="45"/>
        <v/>
      </c>
      <c r="N280" t="str">
        <f t="shared" si="46"/>
        <v/>
      </c>
      <c r="O280" t="str">
        <f t="shared" si="47"/>
        <v/>
      </c>
      <c r="Q280">
        <f>COUNTIFS(Optionen!$T$3:$T$8,Leistungsübersicht!$D$9,Optionen!$U$3:$U$8,'Leistungsübersicht - WIP'!E280)</f>
        <v>0</v>
      </c>
      <c r="S280" t="str">
        <f t="shared" si="48"/>
        <v/>
      </c>
      <c r="T280" t="str">
        <f t="shared" si="49"/>
        <v/>
      </c>
      <c r="U280" t="str">
        <f t="shared" si="50"/>
        <v/>
      </c>
      <c r="V280" t="str">
        <f t="shared" si="51"/>
        <v/>
      </c>
      <c r="X280" t="str">
        <f t="shared" si="52"/>
        <v/>
      </c>
      <c r="Y280" t="str">
        <f t="array" ref="Y280">IFERROR(INDEX($T$6:$T$305,MATCH(1,COUNTIF($Y$5:Y279,$T$6:$T$305)+($T$6:$T579&lt;&gt;"")*1,0)),"")</f>
        <v/>
      </c>
      <c r="Z280" t="str">
        <f t="shared" si="53"/>
        <v/>
      </c>
      <c r="AA280" t="str">
        <f t="shared" si="54"/>
        <v/>
      </c>
      <c r="AC280" t="str">
        <f>IF(Y280="","",VLOOKUP(Y280,Detaildaten!$F$8:$W$308,18,0))</f>
        <v/>
      </c>
      <c r="AD280" t="str">
        <f>IF(Y280="","",Leistungsübersicht!$D$9)</f>
        <v/>
      </c>
      <c r="AE280" t="str">
        <f>IF(Y280="","",IF(AD280=Optionen!$N$6,Optionen!$N$6,IF(AD280=Optionen!$N$5,Leistungsübersicht!$D$10,IF(AD280=Optionen!$N$4,Leistungsübersicht!$D$10))))</f>
        <v/>
      </c>
      <c r="AF280" t="str">
        <f>IF(Y280="","",IF(AD280=Optionen!$N$4,Leistungsübersicht!$D$11))</f>
        <v/>
      </c>
      <c r="AG280" s="19" t="str">
        <f>_xlfn.IFNA(INDEX(Verteilungsschlüssel!$B$5:$V$35,MATCH('Leistungsübersicht - WIP'!AC280,Verteilungsschlüssel!$B$5:$B$35,0),MATCH('Leistungsübersicht - WIP'!AE280,Verteilungsschlüssel!$B$5:$V$5,0)),"")</f>
        <v/>
      </c>
    </row>
    <row r="281" spans="2:33" x14ac:dyDescent="0.3">
      <c r="B281">
        <v>276</v>
      </c>
      <c r="C281" t="str">
        <f>IF(Detaildaten!AD283="","",Detaildaten!AD283)</f>
        <v/>
      </c>
      <c r="D281" t="str">
        <f>IF(Detaildaten!AE283="","",Detaildaten!AE283)</f>
        <v>(Bitte Wählen)</v>
      </c>
      <c r="E281" t="str">
        <f>IF(Detaildaten!AC283="","",Detaildaten!AC283)</f>
        <v>(Bitte Wählen)</v>
      </c>
      <c r="G281" t="str">
        <f>CONCATENATE(Detaildaten!D283," [",Detaildaten!E283,"] ")</f>
        <v xml:space="preserve"> [] </v>
      </c>
      <c r="H281" t="str">
        <f>IF(Detaildaten!F283="","",Detaildaten!F283)</f>
        <v/>
      </c>
      <c r="I281" t="str">
        <f>Detaildaten!Z283</f>
        <v>(Bitte Wählen)</v>
      </c>
      <c r="J281" t="str">
        <f>IF(Detaildaten!AA283="","",Detaildaten!AA283)</f>
        <v/>
      </c>
      <c r="L281" t="str">
        <f t="shared" si="44"/>
        <v/>
      </c>
      <c r="M281" t="str">
        <f t="shared" si="45"/>
        <v/>
      </c>
      <c r="N281" t="str">
        <f t="shared" si="46"/>
        <v/>
      </c>
      <c r="O281" t="str">
        <f t="shared" si="47"/>
        <v/>
      </c>
      <c r="Q281">
        <f>COUNTIFS(Optionen!$T$3:$T$8,Leistungsübersicht!$D$9,Optionen!$U$3:$U$8,'Leistungsübersicht - WIP'!E281)</f>
        <v>0</v>
      </c>
      <c r="S281" t="str">
        <f t="shared" si="48"/>
        <v/>
      </c>
      <c r="T281" t="str">
        <f t="shared" si="49"/>
        <v/>
      </c>
      <c r="U281" t="str">
        <f t="shared" si="50"/>
        <v/>
      </c>
      <c r="V281" t="str">
        <f t="shared" si="51"/>
        <v/>
      </c>
      <c r="X281" t="str">
        <f t="shared" si="52"/>
        <v/>
      </c>
      <c r="Y281" t="str">
        <f t="array" ref="Y281">IFERROR(INDEX($T$6:$T$305,MATCH(1,COUNTIF($Y$5:Y280,$T$6:$T$305)+($T$6:$T580&lt;&gt;"")*1,0)),"")</f>
        <v/>
      </c>
      <c r="Z281" t="str">
        <f t="shared" si="53"/>
        <v/>
      </c>
      <c r="AA281" t="str">
        <f t="shared" si="54"/>
        <v/>
      </c>
      <c r="AC281" t="str">
        <f>IF(Y281="","",VLOOKUP(Y281,Detaildaten!$F$8:$W$308,18,0))</f>
        <v/>
      </c>
      <c r="AD281" t="str">
        <f>IF(Y281="","",Leistungsübersicht!$D$9)</f>
        <v/>
      </c>
      <c r="AE281" t="str">
        <f>IF(Y281="","",IF(AD281=Optionen!$N$6,Optionen!$N$6,IF(AD281=Optionen!$N$5,Leistungsübersicht!$D$10,IF(AD281=Optionen!$N$4,Leistungsübersicht!$D$10))))</f>
        <v/>
      </c>
      <c r="AF281" t="str">
        <f>IF(Y281="","",IF(AD281=Optionen!$N$4,Leistungsübersicht!$D$11))</f>
        <v/>
      </c>
      <c r="AG281" s="19" t="str">
        <f>_xlfn.IFNA(INDEX(Verteilungsschlüssel!$B$5:$V$35,MATCH('Leistungsübersicht - WIP'!AC281,Verteilungsschlüssel!$B$5:$B$35,0),MATCH('Leistungsübersicht - WIP'!AE281,Verteilungsschlüssel!$B$5:$V$5,0)),"")</f>
        <v/>
      </c>
    </row>
    <row r="282" spans="2:33" x14ac:dyDescent="0.3">
      <c r="B282">
        <v>277</v>
      </c>
      <c r="C282" t="str">
        <f>IF(Detaildaten!AD284="","",Detaildaten!AD284)</f>
        <v/>
      </c>
      <c r="D282" t="str">
        <f>IF(Detaildaten!AE284="","",Detaildaten!AE284)</f>
        <v>(Bitte Wählen)</v>
      </c>
      <c r="E282" t="str">
        <f>IF(Detaildaten!AC284="","",Detaildaten!AC284)</f>
        <v>(Bitte Wählen)</v>
      </c>
      <c r="G282" t="str">
        <f>CONCATENATE(Detaildaten!D284," [",Detaildaten!E284,"] ")</f>
        <v xml:space="preserve"> [] </v>
      </c>
      <c r="H282" t="str">
        <f>IF(Detaildaten!F284="","",Detaildaten!F284)</f>
        <v/>
      </c>
      <c r="I282" t="str">
        <f>Detaildaten!Z284</f>
        <v>(Bitte Wählen)</v>
      </c>
      <c r="J282" t="str">
        <f>IF(Detaildaten!AA284="","",Detaildaten!AA284)</f>
        <v/>
      </c>
      <c r="L282" t="str">
        <f t="shared" si="44"/>
        <v/>
      </c>
      <c r="M282" t="str">
        <f t="shared" si="45"/>
        <v/>
      </c>
      <c r="N282" t="str">
        <f t="shared" si="46"/>
        <v/>
      </c>
      <c r="O282" t="str">
        <f t="shared" si="47"/>
        <v/>
      </c>
      <c r="Q282">
        <f>COUNTIFS(Optionen!$T$3:$T$8,Leistungsübersicht!$D$9,Optionen!$U$3:$U$8,'Leistungsübersicht - WIP'!E282)</f>
        <v>0</v>
      </c>
      <c r="S282" t="str">
        <f t="shared" si="48"/>
        <v/>
      </c>
      <c r="T282" t="str">
        <f t="shared" si="49"/>
        <v/>
      </c>
      <c r="U282" t="str">
        <f t="shared" si="50"/>
        <v/>
      </c>
      <c r="V282" t="str">
        <f t="shared" si="51"/>
        <v/>
      </c>
      <c r="X282" t="str">
        <f t="shared" si="52"/>
        <v/>
      </c>
      <c r="Y282" t="str">
        <f t="array" ref="Y282">IFERROR(INDEX($T$6:$T$305,MATCH(1,COUNTIF($Y$5:Y281,$T$6:$T$305)+($T$6:$T581&lt;&gt;"")*1,0)),"")</f>
        <v/>
      </c>
      <c r="Z282" t="str">
        <f t="shared" si="53"/>
        <v/>
      </c>
      <c r="AA282" t="str">
        <f t="shared" si="54"/>
        <v/>
      </c>
      <c r="AC282" t="str">
        <f>IF(Y282="","",VLOOKUP(Y282,Detaildaten!$F$8:$W$308,18,0))</f>
        <v/>
      </c>
      <c r="AD282" t="str">
        <f>IF(Y282="","",Leistungsübersicht!$D$9)</f>
        <v/>
      </c>
      <c r="AE282" t="str">
        <f>IF(Y282="","",IF(AD282=Optionen!$N$6,Optionen!$N$6,IF(AD282=Optionen!$N$5,Leistungsübersicht!$D$10,IF(AD282=Optionen!$N$4,Leistungsübersicht!$D$10))))</f>
        <v/>
      </c>
      <c r="AF282" t="str">
        <f>IF(Y282="","",IF(AD282=Optionen!$N$4,Leistungsübersicht!$D$11))</f>
        <v/>
      </c>
      <c r="AG282" s="19" t="str">
        <f>_xlfn.IFNA(INDEX(Verteilungsschlüssel!$B$5:$V$35,MATCH('Leistungsübersicht - WIP'!AC282,Verteilungsschlüssel!$B$5:$B$35,0),MATCH('Leistungsübersicht - WIP'!AE282,Verteilungsschlüssel!$B$5:$V$5,0)),"")</f>
        <v/>
      </c>
    </row>
    <row r="283" spans="2:33" x14ac:dyDescent="0.3">
      <c r="B283">
        <v>278</v>
      </c>
      <c r="C283" t="str">
        <f>IF(Detaildaten!AD285="","",Detaildaten!AD285)</f>
        <v/>
      </c>
      <c r="D283" t="str">
        <f>IF(Detaildaten!AE285="","",Detaildaten!AE285)</f>
        <v>(Bitte Wählen)</v>
      </c>
      <c r="E283" t="str">
        <f>IF(Detaildaten!AC285="","",Detaildaten!AC285)</f>
        <v>(Bitte Wählen)</v>
      </c>
      <c r="G283" t="str">
        <f>CONCATENATE(Detaildaten!D285," [",Detaildaten!E285,"] ")</f>
        <v xml:space="preserve"> [] </v>
      </c>
      <c r="H283" t="str">
        <f>IF(Detaildaten!F285="","",Detaildaten!F285)</f>
        <v/>
      </c>
      <c r="I283" t="str">
        <f>Detaildaten!Z285</f>
        <v>(Bitte Wählen)</v>
      </c>
      <c r="J283" t="str">
        <f>IF(Detaildaten!AA285="","",Detaildaten!AA285)</f>
        <v/>
      </c>
      <c r="L283" t="str">
        <f t="shared" si="44"/>
        <v/>
      </c>
      <c r="M283" t="str">
        <f t="shared" si="45"/>
        <v/>
      </c>
      <c r="N283" t="str">
        <f t="shared" si="46"/>
        <v/>
      </c>
      <c r="O283" t="str">
        <f t="shared" si="47"/>
        <v/>
      </c>
      <c r="Q283">
        <f>COUNTIFS(Optionen!$T$3:$T$8,Leistungsübersicht!$D$9,Optionen!$U$3:$U$8,'Leistungsübersicht - WIP'!E283)</f>
        <v>0</v>
      </c>
      <c r="S283" t="str">
        <f t="shared" si="48"/>
        <v/>
      </c>
      <c r="T283" t="str">
        <f t="shared" si="49"/>
        <v/>
      </c>
      <c r="U283" t="str">
        <f t="shared" si="50"/>
        <v/>
      </c>
      <c r="V283" t="str">
        <f t="shared" si="51"/>
        <v/>
      </c>
      <c r="X283" t="str">
        <f t="shared" si="52"/>
        <v/>
      </c>
      <c r="Y283" t="str">
        <f t="array" ref="Y283">IFERROR(INDEX($T$6:$T$305,MATCH(1,COUNTIF($Y$5:Y282,$T$6:$T$305)+($T$6:$T582&lt;&gt;"")*1,0)),"")</f>
        <v/>
      </c>
      <c r="Z283" t="str">
        <f t="shared" si="53"/>
        <v/>
      </c>
      <c r="AA283" t="str">
        <f t="shared" si="54"/>
        <v/>
      </c>
      <c r="AC283" t="str">
        <f>IF(Y283="","",VLOOKUP(Y283,Detaildaten!$F$8:$W$308,18,0))</f>
        <v/>
      </c>
      <c r="AD283" t="str">
        <f>IF(Y283="","",Leistungsübersicht!$D$9)</f>
        <v/>
      </c>
      <c r="AE283" t="str">
        <f>IF(Y283="","",IF(AD283=Optionen!$N$6,Optionen!$N$6,IF(AD283=Optionen!$N$5,Leistungsübersicht!$D$10,IF(AD283=Optionen!$N$4,Leistungsübersicht!$D$10))))</f>
        <v/>
      </c>
      <c r="AF283" t="str">
        <f>IF(Y283="","",IF(AD283=Optionen!$N$4,Leistungsübersicht!$D$11))</f>
        <v/>
      </c>
      <c r="AG283" s="19" t="str">
        <f>_xlfn.IFNA(INDEX(Verteilungsschlüssel!$B$5:$V$35,MATCH('Leistungsübersicht - WIP'!AC283,Verteilungsschlüssel!$B$5:$B$35,0),MATCH('Leistungsübersicht - WIP'!AE283,Verteilungsschlüssel!$B$5:$V$5,0)),"")</f>
        <v/>
      </c>
    </row>
    <row r="284" spans="2:33" x14ac:dyDescent="0.3">
      <c r="B284">
        <v>279</v>
      </c>
      <c r="C284" t="str">
        <f>IF(Detaildaten!AD286="","",Detaildaten!AD286)</f>
        <v/>
      </c>
      <c r="D284" t="str">
        <f>IF(Detaildaten!AE286="","",Detaildaten!AE286)</f>
        <v>(Bitte Wählen)</v>
      </c>
      <c r="E284" t="str">
        <f>IF(Detaildaten!AC286="","",Detaildaten!AC286)</f>
        <v>(Bitte Wählen)</v>
      </c>
      <c r="G284" t="str">
        <f>CONCATENATE(Detaildaten!D286," [",Detaildaten!E286,"] ")</f>
        <v xml:space="preserve"> [] </v>
      </c>
      <c r="H284" t="str">
        <f>IF(Detaildaten!F286="","",Detaildaten!F286)</f>
        <v/>
      </c>
      <c r="I284" t="str">
        <f>Detaildaten!Z286</f>
        <v>(Bitte Wählen)</v>
      </c>
      <c r="J284" t="str">
        <f>IF(Detaildaten!AA286="","",Detaildaten!AA286)</f>
        <v/>
      </c>
      <c r="L284" t="str">
        <f t="shared" si="44"/>
        <v/>
      </c>
      <c r="M284" t="str">
        <f t="shared" si="45"/>
        <v/>
      </c>
      <c r="N284" t="str">
        <f t="shared" si="46"/>
        <v/>
      </c>
      <c r="O284" t="str">
        <f t="shared" si="47"/>
        <v/>
      </c>
      <c r="Q284">
        <f>COUNTIFS(Optionen!$T$3:$T$8,Leistungsübersicht!$D$9,Optionen!$U$3:$U$8,'Leistungsübersicht - WIP'!E284)</f>
        <v>0</v>
      </c>
      <c r="S284" t="str">
        <f t="shared" si="48"/>
        <v/>
      </c>
      <c r="T284" t="str">
        <f t="shared" si="49"/>
        <v/>
      </c>
      <c r="U284" t="str">
        <f t="shared" si="50"/>
        <v/>
      </c>
      <c r="V284" t="str">
        <f t="shared" si="51"/>
        <v/>
      </c>
      <c r="X284" t="str">
        <f t="shared" si="52"/>
        <v/>
      </c>
      <c r="Y284" t="str">
        <f t="array" ref="Y284">IFERROR(INDEX($T$6:$T$305,MATCH(1,COUNTIF($Y$5:Y283,$T$6:$T$305)+($T$6:$T583&lt;&gt;"")*1,0)),"")</f>
        <v/>
      </c>
      <c r="Z284" t="str">
        <f t="shared" si="53"/>
        <v/>
      </c>
      <c r="AA284" t="str">
        <f t="shared" si="54"/>
        <v/>
      </c>
      <c r="AC284" t="str">
        <f>IF(Y284="","",VLOOKUP(Y284,Detaildaten!$F$8:$W$308,18,0))</f>
        <v/>
      </c>
      <c r="AD284" t="str">
        <f>IF(Y284="","",Leistungsübersicht!$D$9)</f>
        <v/>
      </c>
      <c r="AE284" t="str">
        <f>IF(Y284="","",IF(AD284=Optionen!$N$6,Optionen!$N$6,IF(AD284=Optionen!$N$5,Leistungsübersicht!$D$10,IF(AD284=Optionen!$N$4,Leistungsübersicht!$D$10))))</f>
        <v/>
      </c>
      <c r="AF284" t="str">
        <f>IF(Y284="","",IF(AD284=Optionen!$N$4,Leistungsübersicht!$D$11))</f>
        <v/>
      </c>
      <c r="AG284" s="19" t="str">
        <f>_xlfn.IFNA(INDEX(Verteilungsschlüssel!$B$5:$V$35,MATCH('Leistungsübersicht - WIP'!AC284,Verteilungsschlüssel!$B$5:$B$35,0),MATCH('Leistungsübersicht - WIP'!AE284,Verteilungsschlüssel!$B$5:$V$5,0)),"")</f>
        <v/>
      </c>
    </row>
    <row r="285" spans="2:33" x14ac:dyDescent="0.3">
      <c r="B285">
        <v>280</v>
      </c>
      <c r="C285" t="str">
        <f>IF(Detaildaten!AD287="","",Detaildaten!AD287)</f>
        <v/>
      </c>
      <c r="D285" t="str">
        <f>IF(Detaildaten!AE287="","",Detaildaten!AE287)</f>
        <v>(Bitte Wählen)</v>
      </c>
      <c r="E285" t="str">
        <f>IF(Detaildaten!AC287="","",Detaildaten!AC287)</f>
        <v>(Bitte Wählen)</v>
      </c>
      <c r="G285" t="str">
        <f>CONCATENATE(Detaildaten!D287," [",Detaildaten!E287,"] ")</f>
        <v xml:space="preserve"> [] </v>
      </c>
      <c r="H285" t="str">
        <f>IF(Detaildaten!F287="","",Detaildaten!F287)</f>
        <v/>
      </c>
      <c r="I285" t="str">
        <f>Detaildaten!Z287</f>
        <v>(Bitte Wählen)</v>
      </c>
      <c r="J285" t="str">
        <f>IF(Detaildaten!AA287="","",Detaildaten!AA287)</f>
        <v/>
      </c>
      <c r="L285" t="str">
        <f t="shared" si="44"/>
        <v/>
      </c>
      <c r="M285" t="str">
        <f t="shared" si="45"/>
        <v/>
      </c>
      <c r="N285" t="str">
        <f t="shared" si="46"/>
        <v/>
      </c>
      <c r="O285" t="str">
        <f t="shared" si="47"/>
        <v/>
      </c>
      <c r="Q285">
        <f>COUNTIFS(Optionen!$T$3:$T$8,Leistungsübersicht!$D$9,Optionen!$U$3:$U$8,'Leistungsübersicht - WIP'!E285)</f>
        <v>0</v>
      </c>
      <c r="S285" t="str">
        <f t="shared" si="48"/>
        <v/>
      </c>
      <c r="T285" t="str">
        <f t="shared" si="49"/>
        <v/>
      </c>
      <c r="U285" t="str">
        <f t="shared" si="50"/>
        <v/>
      </c>
      <c r="V285" t="str">
        <f t="shared" si="51"/>
        <v/>
      </c>
      <c r="X285" t="str">
        <f t="shared" si="52"/>
        <v/>
      </c>
      <c r="Y285" t="str">
        <f t="array" ref="Y285">IFERROR(INDEX($T$6:$T$305,MATCH(1,COUNTIF($Y$5:Y284,$T$6:$T$305)+($T$6:$T584&lt;&gt;"")*1,0)),"")</f>
        <v/>
      </c>
      <c r="Z285" t="str">
        <f t="shared" si="53"/>
        <v/>
      </c>
      <c r="AA285" t="str">
        <f t="shared" si="54"/>
        <v/>
      </c>
      <c r="AC285" t="str">
        <f>IF(Y285="","",VLOOKUP(Y285,Detaildaten!$F$8:$W$308,18,0))</f>
        <v/>
      </c>
      <c r="AD285" t="str">
        <f>IF(Y285="","",Leistungsübersicht!$D$9)</f>
        <v/>
      </c>
      <c r="AE285" t="str">
        <f>IF(Y285="","",IF(AD285=Optionen!$N$6,Optionen!$N$6,IF(AD285=Optionen!$N$5,Leistungsübersicht!$D$10,IF(AD285=Optionen!$N$4,Leistungsübersicht!$D$10))))</f>
        <v/>
      </c>
      <c r="AF285" t="str">
        <f>IF(Y285="","",IF(AD285=Optionen!$N$4,Leistungsübersicht!$D$11))</f>
        <v/>
      </c>
      <c r="AG285" s="19" t="str">
        <f>_xlfn.IFNA(INDEX(Verteilungsschlüssel!$B$5:$V$35,MATCH('Leistungsübersicht - WIP'!AC285,Verteilungsschlüssel!$B$5:$B$35,0),MATCH('Leistungsübersicht - WIP'!AE285,Verteilungsschlüssel!$B$5:$V$5,0)),"")</f>
        <v/>
      </c>
    </row>
    <row r="286" spans="2:33" x14ac:dyDescent="0.3">
      <c r="B286">
        <v>281</v>
      </c>
      <c r="C286" t="str">
        <f>IF(Detaildaten!AD288="","",Detaildaten!AD288)</f>
        <v/>
      </c>
      <c r="D286" t="str">
        <f>IF(Detaildaten!AE288="","",Detaildaten!AE288)</f>
        <v>(Bitte Wählen)</v>
      </c>
      <c r="E286" t="str">
        <f>IF(Detaildaten!AC288="","",Detaildaten!AC288)</f>
        <v>(Bitte Wählen)</v>
      </c>
      <c r="G286" t="str">
        <f>CONCATENATE(Detaildaten!D288," [",Detaildaten!E288,"] ")</f>
        <v xml:space="preserve"> [] </v>
      </c>
      <c r="H286" t="str">
        <f>IF(Detaildaten!F288="","",Detaildaten!F288)</f>
        <v/>
      </c>
      <c r="I286" t="str">
        <f>Detaildaten!Z288</f>
        <v>(Bitte Wählen)</v>
      </c>
      <c r="J286" t="str">
        <f>IF(Detaildaten!AA288="","",Detaildaten!AA288)</f>
        <v/>
      </c>
      <c r="L286" t="str">
        <f t="shared" si="44"/>
        <v/>
      </c>
      <c r="M286" t="str">
        <f t="shared" si="45"/>
        <v/>
      </c>
      <c r="N286" t="str">
        <f t="shared" si="46"/>
        <v/>
      </c>
      <c r="O286" t="str">
        <f t="shared" si="47"/>
        <v/>
      </c>
      <c r="Q286">
        <f>COUNTIFS(Optionen!$T$3:$T$8,Leistungsübersicht!$D$9,Optionen!$U$3:$U$8,'Leistungsübersicht - WIP'!E286)</f>
        <v>0</v>
      </c>
      <c r="S286" t="str">
        <f t="shared" si="48"/>
        <v/>
      </c>
      <c r="T286" t="str">
        <f t="shared" si="49"/>
        <v/>
      </c>
      <c r="U286" t="str">
        <f t="shared" si="50"/>
        <v/>
      </c>
      <c r="V286" t="str">
        <f t="shared" si="51"/>
        <v/>
      </c>
      <c r="X286" t="str">
        <f t="shared" si="52"/>
        <v/>
      </c>
      <c r="Y286" t="str">
        <f t="array" ref="Y286">IFERROR(INDEX($T$6:$T$305,MATCH(1,COUNTIF($Y$5:Y285,$T$6:$T$305)+($T$6:$T585&lt;&gt;"")*1,0)),"")</f>
        <v/>
      </c>
      <c r="Z286" t="str">
        <f t="shared" si="53"/>
        <v/>
      </c>
      <c r="AA286" t="str">
        <f t="shared" si="54"/>
        <v/>
      </c>
      <c r="AC286" t="str">
        <f>IF(Y286="","",VLOOKUP(Y286,Detaildaten!$F$8:$W$308,18,0))</f>
        <v/>
      </c>
      <c r="AD286" t="str">
        <f>IF(Y286="","",Leistungsübersicht!$D$9)</f>
        <v/>
      </c>
      <c r="AE286" t="str">
        <f>IF(Y286="","",IF(AD286=Optionen!$N$6,Optionen!$N$6,IF(AD286=Optionen!$N$5,Leistungsübersicht!$D$10,IF(AD286=Optionen!$N$4,Leistungsübersicht!$D$10))))</f>
        <v/>
      </c>
      <c r="AF286" t="str">
        <f>IF(Y286="","",IF(AD286=Optionen!$N$4,Leistungsübersicht!$D$11))</f>
        <v/>
      </c>
      <c r="AG286" s="19" t="str">
        <f>_xlfn.IFNA(INDEX(Verteilungsschlüssel!$B$5:$V$35,MATCH('Leistungsübersicht - WIP'!AC286,Verteilungsschlüssel!$B$5:$B$35,0),MATCH('Leistungsübersicht - WIP'!AE286,Verteilungsschlüssel!$B$5:$V$5,0)),"")</f>
        <v/>
      </c>
    </row>
    <row r="287" spans="2:33" x14ac:dyDescent="0.3">
      <c r="B287">
        <v>282</v>
      </c>
      <c r="C287" t="str">
        <f>IF(Detaildaten!AD289="","",Detaildaten!AD289)</f>
        <v/>
      </c>
      <c r="D287" t="str">
        <f>IF(Detaildaten!AE289="","",Detaildaten!AE289)</f>
        <v>(Bitte Wählen)</v>
      </c>
      <c r="E287" t="str">
        <f>IF(Detaildaten!AC289="","",Detaildaten!AC289)</f>
        <v>(Bitte Wählen)</v>
      </c>
      <c r="G287" t="str">
        <f>CONCATENATE(Detaildaten!D289," [",Detaildaten!E289,"] ")</f>
        <v xml:space="preserve"> [] </v>
      </c>
      <c r="H287" t="str">
        <f>IF(Detaildaten!F289="","",Detaildaten!F289)</f>
        <v/>
      </c>
      <c r="I287" t="str">
        <f>Detaildaten!Z289</f>
        <v>(Bitte Wählen)</v>
      </c>
      <c r="J287" t="str">
        <f>IF(Detaildaten!AA289="","",Detaildaten!AA289)</f>
        <v/>
      </c>
      <c r="L287" t="str">
        <f t="shared" si="44"/>
        <v/>
      </c>
      <c r="M287" t="str">
        <f t="shared" si="45"/>
        <v/>
      </c>
      <c r="N287" t="str">
        <f t="shared" si="46"/>
        <v/>
      </c>
      <c r="O287" t="str">
        <f t="shared" si="47"/>
        <v/>
      </c>
      <c r="Q287">
        <f>COUNTIFS(Optionen!$T$3:$T$8,Leistungsübersicht!$D$9,Optionen!$U$3:$U$8,'Leistungsübersicht - WIP'!E287)</f>
        <v>0</v>
      </c>
      <c r="S287" t="str">
        <f t="shared" si="48"/>
        <v/>
      </c>
      <c r="T287" t="str">
        <f t="shared" si="49"/>
        <v/>
      </c>
      <c r="U287" t="str">
        <f t="shared" si="50"/>
        <v/>
      </c>
      <c r="V287" t="str">
        <f t="shared" si="51"/>
        <v/>
      </c>
      <c r="X287" t="str">
        <f t="shared" si="52"/>
        <v/>
      </c>
      <c r="Y287" t="str">
        <f t="array" ref="Y287">IFERROR(INDEX($T$6:$T$305,MATCH(1,COUNTIF($Y$5:Y286,$T$6:$T$305)+($T$6:$T586&lt;&gt;"")*1,0)),"")</f>
        <v/>
      </c>
      <c r="Z287" t="str">
        <f t="shared" si="53"/>
        <v/>
      </c>
      <c r="AA287" t="str">
        <f t="shared" si="54"/>
        <v/>
      </c>
      <c r="AC287" t="str">
        <f>IF(Y287="","",VLOOKUP(Y287,Detaildaten!$F$8:$W$308,18,0))</f>
        <v/>
      </c>
      <c r="AD287" t="str">
        <f>IF(Y287="","",Leistungsübersicht!$D$9)</f>
        <v/>
      </c>
      <c r="AE287" t="str">
        <f>IF(Y287="","",IF(AD287=Optionen!$N$6,Optionen!$N$6,IF(AD287=Optionen!$N$5,Leistungsübersicht!$D$10,IF(AD287=Optionen!$N$4,Leistungsübersicht!$D$10))))</f>
        <v/>
      </c>
      <c r="AF287" t="str">
        <f>IF(Y287="","",IF(AD287=Optionen!$N$4,Leistungsübersicht!$D$11))</f>
        <v/>
      </c>
      <c r="AG287" s="19" t="str">
        <f>_xlfn.IFNA(INDEX(Verteilungsschlüssel!$B$5:$V$35,MATCH('Leistungsübersicht - WIP'!AC287,Verteilungsschlüssel!$B$5:$B$35,0),MATCH('Leistungsübersicht - WIP'!AE287,Verteilungsschlüssel!$B$5:$V$5,0)),"")</f>
        <v/>
      </c>
    </row>
    <row r="288" spans="2:33" x14ac:dyDescent="0.3">
      <c r="B288">
        <v>283</v>
      </c>
      <c r="C288" t="str">
        <f>IF(Detaildaten!AD290="","",Detaildaten!AD290)</f>
        <v/>
      </c>
      <c r="D288" t="str">
        <f>IF(Detaildaten!AE290="","",Detaildaten!AE290)</f>
        <v>(Bitte Wählen)</v>
      </c>
      <c r="E288" t="str">
        <f>IF(Detaildaten!AC290="","",Detaildaten!AC290)</f>
        <v>(Bitte Wählen)</v>
      </c>
      <c r="G288" t="str">
        <f>CONCATENATE(Detaildaten!D290," [",Detaildaten!E290,"] ")</f>
        <v xml:space="preserve"> [] </v>
      </c>
      <c r="H288" t="str">
        <f>IF(Detaildaten!F290="","",Detaildaten!F290)</f>
        <v/>
      </c>
      <c r="I288" t="str">
        <f>Detaildaten!Z290</f>
        <v>(Bitte Wählen)</v>
      </c>
      <c r="J288" t="str">
        <f>IF(Detaildaten!AA290="","",Detaildaten!AA290)</f>
        <v/>
      </c>
      <c r="L288" t="str">
        <f t="shared" si="44"/>
        <v/>
      </c>
      <c r="M288" t="str">
        <f t="shared" si="45"/>
        <v/>
      </c>
      <c r="N288" t="str">
        <f t="shared" si="46"/>
        <v/>
      </c>
      <c r="O288" t="str">
        <f t="shared" si="47"/>
        <v/>
      </c>
      <c r="Q288">
        <f>COUNTIFS(Optionen!$T$3:$T$8,Leistungsübersicht!$D$9,Optionen!$U$3:$U$8,'Leistungsübersicht - WIP'!E288)</f>
        <v>0</v>
      </c>
      <c r="S288" t="str">
        <f t="shared" si="48"/>
        <v/>
      </c>
      <c r="T288" t="str">
        <f t="shared" si="49"/>
        <v/>
      </c>
      <c r="U288" t="str">
        <f t="shared" si="50"/>
        <v/>
      </c>
      <c r="V288" t="str">
        <f t="shared" si="51"/>
        <v/>
      </c>
      <c r="X288" t="str">
        <f t="shared" si="52"/>
        <v/>
      </c>
      <c r="Y288" t="str">
        <f t="array" ref="Y288">IFERROR(INDEX($T$6:$T$305,MATCH(1,COUNTIF($Y$5:Y287,$T$6:$T$305)+($T$6:$T587&lt;&gt;"")*1,0)),"")</f>
        <v/>
      </c>
      <c r="Z288" t="str">
        <f t="shared" si="53"/>
        <v/>
      </c>
      <c r="AA288" t="str">
        <f t="shared" si="54"/>
        <v/>
      </c>
      <c r="AC288" t="str">
        <f>IF(Y288="","",VLOOKUP(Y288,Detaildaten!$F$8:$W$308,18,0))</f>
        <v/>
      </c>
      <c r="AD288" t="str">
        <f>IF(Y288="","",Leistungsübersicht!$D$9)</f>
        <v/>
      </c>
      <c r="AE288" t="str">
        <f>IF(Y288="","",IF(AD288=Optionen!$N$6,Optionen!$N$6,IF(AD288=Optionen!$N$5,Leistungsübersicht!$D$10,IF(AD288=Optionen!$N$4,Leistungsübersicht!$D$10))))</f>
        <v/>
      </c>
      <c r="AF288" t="str">
        <f>IF(Y288="","",IF(AD288=Optionen!$N$4,Leistungsübersicht!$D$11))</f>
        <v/>
      </c>
      <c r="AG288" s="19" t="str">
        <f>_xlfn.IFNA(INDEX(Verteilungsschlüssel!$B$5:$V$35,MATCH('Leistungsübersicht - WIP'!AC288,Verteilungsschlüssel!$B$5:$B$35,0),MATCH('Leistungsübersicht - WIP'!AE288,Verteilungsschlüssel!$B$5:$V$5,0)),"")</f>
        <v/>
      </c>
    </row>
    <row r="289" spans="2:33" x14ac:dyDescent="0.3">
      <c r="B289">
        <v>284</v>
      </c>
      <c r="C289" t="str">
        <f>IF(Detaildaten!AD291="","",Detaildaten!AD291)</f>
        <v/>
      </c>
      <c r="D289" t="str">
        <f>IF(Detaildaten!AE291="","",Detaildaten!AE291)</f>
        <v>(Bitte Wählen)</v>
      </c>
      <c r="E289" t="str">
        <f>IF(Detaildaten!AC291="","",Detaildaten!AC291)</f>
        <v>(Bitte Wählen)</v>
      </c>
      <c r="G289" t="str">
        <f>CONCATENATE(Detaildaten!D291," [",Detaildaten!E291,"] ")</f>
        <v xml:space="preserve"> [] </v>
      </c>
      <c r="H289" t="str">
        <f>IF(Detaildaten!F291="","",Detaildaten!F291)</f>
        <v/>
      </c>
      <c r="I289" t="str">
        <f>Detaildaten!Z291</f>
        <v>(Bitte Wählen)</v>
      </c>
      <c r="J289" t="str">
        <f>IF(Detaildaten!AA291="","",Detaildaten!AA291)</f>
        <v/>
      </c>
      <c r="L289" t="str">
        <f t="shared" si="44"/>
        <v/>
      </c>
      <c r="M289" t="str">
        <f t="shared" si="45"/>
        <v/>
      </c>
      <c r="N289" t="str">
        <f t="shared" si="46"/>
        <v/>
      </c>
      <c r="O289" t="str">
        <f t="shared" si="47"/>
        <v/>
      </c>
      <c r="Q289">
        <f>COUNTIFS(Optionen!$T$3:$T$8,Leistungsübersicht!$D$9,Optionen!$U$3:$U$8,'Leistungsübersicht - WIP'!E289)</f>
        <v>0</v>
      </c>
      <c r="S289" t="str">
        <f t="shared" si="48"/>
        <v/>
      </c>
      <c r="T289" t="str">
        <f t="shared" si="49"/>
        <v/>
      </c>
      <c r="U289" t="str">
        <f t="shared" si="50"/>
        <v/>
      </c>
      <c r="V289" t="str">
        <f t="shared" si="51"/>
        <v/>
      </c>
      <c r="X289" t="str">
        <f t="shared" si="52"/>
        <v/>
      </c>
      <c r="Y289" t="str">
        <f t="array" ref="Y289">IFERROR(INDEX($T$6:$T$305,MATCH(1,COUNTIF($Y$5:Y288,$T$6:$T$305)+($T$6:$T588&lt;&gt;"")*1,0)),"")</f>
        <v/>
      </c>
      <c r="Z289" t="str">
        <f t="shared" si="53"/>
        <v/>
      </c>
      <c r="AA289" t="str">
        <f t="shared" si="54"/>
        <v/>
      </c>
      <c r="AC289" t="str">
        <f>IF(Y289="","",VLOOKUP(Y289,Detaildaten!$F$8:$W$308,18,0))</f>
        <v/>
      </c>
      <c r="AD289" t="str">
        <f>IF(Y289="","",Leistungsübersicht!$D$9)</f>
        <v/>
      </c>
      <c r="AE289" t="str">
        <f>IF(Y289="","",IF(AD289=Optionen!$N$6,Optionen!$N$6,IF(AD289=Optionen!$N$5,Leistungsübersicht!$D$10,IF(AD289=Optionen!$N$4,Leistungsübersicht!$D$10))))</f>
        <v/>
      </c>
      <c r="AF289" t="str">
        <f>IF(Y289="","",IF(AD289=Optionen!$N$4,Leistungsübersicht!$D$11))</f>
        <v/>
      </c>
      <c r="AG289" s="19" t="str">
        <f>_xlfn.IFNA(INDEX(Verteilungsschlüssel!$B$5:$V$35,MATCH('Leistungsübersicht - WIP'!AC289,Verteilungsschlüssel!$B$5:$B$35,0),MATCH('Leistungsübersicht - WIP'!AE289,Verteilungsschlüssel!$B$5:$V$5,0)),"")</f>
        <v/>
      </c>
    </row>
    <row r="290" spans="2:33" x14ac:dyDescent="0.3">
      <c r="B290">
        <v>285</v>
      </c>
      <c r="C290" t="str">
        <f>IF(Detaildaten!AD292="","",Detaildaten!AD292)</f>
        <v/>
      </c>
      <c r="D290" t="str">
        <f>IF(Detaildaten!AE292="","",Detaildaten!AE292)</f>
        <v>(Bitte Wählen)</v>
      </c>
      <c r="E290" t="str">
        <f>IF(Detaildaten!AC292="","",Detaildaten!AC292)</f>
        <v>(Bitte Wählen)</v>
      </c>
      <c r="G290" t="str">
        <f>CONCATENATE(Detaildaten!D292," [",Detaildaten!E292,"] ")</f>
        <v xml:space="preserve"> [] </v>
      </c>
      <c r="H290" t="str">
        <f>IF(Detaildaten!F292="","",Detaildaten!F292)</f>
        <v/>
      </c>
      <c r="I290" t="str">
        <f>Detaildaten!Z292</f>
        <v>(Bitte Wählen)</v>
      </c>
      <c r="J290" t="str">
        <f>IF(Detaildaten!AA292="","",Detaildaten!AA292)</f>
        <v/>
      </c>
      <c r="L290" t="str">
        <f t="shared" si="44"/>
        <v/>
      </c>
      <c r="M290" t="str">
        <f t="shared" si="45"/>
        <v/>
      </c>
      <c r="N290" t="str">
        <f t="shared" si="46"/>
        <v/>
      </c>
      <c r="O290" t="str">
        <f t="shared" si="47"/>
        <v/>
      </c>
      <c r="Q290">
        <f>COUNTIFS(Optionen!$T$3:$T$8,Leistungsübersicht!$D$9,Optionen!$U$3:$U$8,'Leistungsübersicht - WIP'!E290)</f>
        <v>0</v>
      </c>
      <c r="S290" t="str">
        <f t="shared" si="48"/>
        <v/>
      </c>
      <c r="T290" t="str">
        <f t="shared" si="49"/>
        <v/>
      </c>
      <c r="U290" t="str">
        <f t="shared" si="50"/>
        <v/>
      </c>
      <c r="V290" t="str">
        <f t="shared" si="51"/>
        <v/>
      </c>
      <c r="X290" t="str">
        <f t="shared" si="52"/>
        <v/>
      </c>
      <c r="Y290" t="str">
        <f t="array" ref="Y290">IFERROR(INDEX($T$6:$T$305,MATCH(1,COUNTIF($Y$5:Y289,$T$6:$T$305)+($T$6:$T589&lt;&gt;"")*1,0)),"")</f>
        <v/>
      </c>
      <c r="Z290" t="str">
        <f t="shared" si="53"/>
        <v/>
      </c>
      <c r="AA290" t="str">
        <f t="shared" si="54"/>
        <v/>
      </c>
      <c r="AC290" t="str">
        <f>IF(Y290="","",VLOOKUP(Y290,Detaildaten!$F$8:$W$308,18,0))</f>
        <v/>
      </c>
      <c r="AD290" t="str">
        <f>IF(Y290="","",Leistungsübersicht!$D$9)</f>
        <v/>
      </c>
      <c r="AE290" t="str">
        <f>IF(Y290="","",IF(AD290=Optionen!$N$6,Optionen!$N$6,IF(AD290=Optionen!$N$5,Leistungsübersicht!$D$10,IF(AD290=Optionen!$N$4,Leistungsübersicht!$D$10))))</f>
        <v/>
      </c>
      <c r="AF290" t="str">
        <f>IF(Y290="","",IF(AD290=Optionen!$N$4,Leistungsübersicht!$D$11))</f>
        <v/>
      </c>
      <c r="AG290" s="19" t="str">
        <f>_xlfn.IFNA(INDEX(Verteilungsschlüssel!$B$5:$V$35,MATCH('Leistungsübersicht - WIP'!AC290,Verteilungsschlüssel!$B$5:$B$35,0),MATCH('Leistungsübersicht - WIP'!AE290,Verteilungsschlüssel!$B$5:$V$5,0)),"")</f>
        <v/>
      </c>
    </row>
    <row r="291" spans="2:33" x14ac:dyDescent="0.3">
      <c r="B291">
        <v>286</v>
      </c>
      <c r="C291" t="str">
        <f>IF(Detaildaten!AD293="","",Detaildaten!AD293)</f>
        <v/>
      </c>
      <c r="D291" t="str">
        <f>IF(Detaildaten!AE293="","",Detaildaten!AE293)</f>
        <v>(Bitte Wählen)</v>
      </c>
      <c r="E291" t="str">
        <f>IF(Detaildaten!AC293="","",Detaildaten!AC293)</f>
        <v>(Bitte Wählen)</v>
      </c>
      <c r="G291" t="str">
        <f>CONCATENATE(Detaildaten!D293," [",Detaildaten!E293,"] ")</f>
        <v xml:space="preserve"> [] </v>
      </c>
      <c r="H291" t="str">
        <f>IF(Detaildaten!F293="","",Detaildaten!F293)</f>
        <v/>
      </c>
      <c r="I291" t="str">
        <f>Detaildaten!Z293</f>
        <v>(Bitte Wählen)</v>
      </c>
      <c r="J291" t="str">
        <f>IF(Detaildaten!AA293="","",Detaildaten!AA293)</f>
        <v/>
      </c>
      <c r="L291" t="str">
        <f t="shared" si="44"/>
        <v/>
      </c>
      <c r="M291" t="str">
        <f t="shared" si="45"/>
        <v/>
      </c>
      <c r="N291" t="str">
        <f t="shared" si="46"/>
        <v/>
      </c>
      <c r="O291" t="str">
        <f t="shared" si="47"/>
        <v/>
      </c>
      <c r="Q291">
        <f>COUNTIFS(Optionen!$T$3:$T$8,Leistungsübersicht!$D$9,Optionen!$U$3:$U$8,'Leistungsübersicht - WIP'!E291)</f>
        <v>0</v>
      </c>
      <c r="S291" t="str">
        <f t="shared" si="48"/>
        <v/>
      </c>
      <c r="T291" t="str">
        <f t="shared" si="49"/>
        <v/>
      </c>
      <c r="U291" t="str">
        <f t="shared" si="50"/>
        <v/>
      </c>
      <c r="V291" t="str">
        <f t="shared" si="51"/>
        <v/>
      </c>
      <c r="X291" t="str">
        <f t="shared" si="52"/>
        <v/>
      </c>
      <c r="Y291" t="str">
        <f t="array" ref="Y291">IFERROR(INDEX($T$6:$T$305,MATCH(1,COUNTIF($Y$5:Y290,$T$6:$T$305)+($T$6:$T590&lt;&gt;"")*1,0)),"")</f>
        <v/>
      </c>
      <c r="Z291" t="str">
        <f t="shared" si="53"/>
        <v/>
      </c>
      <c r="AA291" t="str">
        <f t="shared" si="54"/>
        <v/>
      </c>
      <c r="AC291" t="str">
        <f>IF(Y291="","",VLOOKUP(Y291,Detaildaten!$F$8:$W$308,18,0))</f>
        <v/>
      </c>
      <c r="AD291" t="str">
        <f>IF(Y291="","",Leistungsübersicht!$D$9)</f>
        <v/>
      </c>
      <c r="AE291" t="str">
        <f>IF(Y291="","",IF(AD291=Optionen!$N$6,Optionen!$N$6,IF(AD291=Optionen!$N$5,Leistungsübersicht!$D$10,IF(AD291=Optionen!$N$4,Leistungsübersicht!$D$10))))</f>
        <v/>
      </c>
      <c r="AF291" t="str">
        <f>IF(Y291="","",IF(AD291=Optionen!$N$4,Leistungsübersicht!$D$11))</f>
        <v/>
      </c>
      <c r="AG291" s="19" t="str">
        <f>_xlfn.IFNA(INDEX(Verteilungsschlüssel!$B$5:$V$35,MATCH('Leistungsübersicht - WIP'!AC291,Verteilungsschlüssel!$B$5:$B$35,0),MATCH('Leistungsübersicht - WIP'!AE291,Verteilungsschlüssel!$B$5:$V$5,0)),"")</f>
        <v/>
      </c>
    </row>
    <row r="292" spans="2:33" x14ac:dyDescent="0.3">
      <c r="B292">
        <v>287</v>
      </c>
      <c r="C292" t="str">
        <f>IF(Detaildaten!AD294="","",Detaildaten!AD294)</f>
        <v/>
      </c>
      <c r="D292" t="str">
        <f>IF(Detaildaten!AE294="","",Detaildaten!AE294)</f>
        <v>(Bitte Wählen)</v>
      </c>
      <c r="E292" t="str">
        <f>IF(Detaildaten!AC294="","",Detaildaten!AC294)</f>
        <v>(Bitte Wählen)</v>
      </c>
      <c r="G292" t="str">
        <f>CONCATENATE(Detaildaten!D294," [",Detaildaten!E294,"] ")</f>
        <v xml:space="preserve"> [] </v>
      </c>
      <c r="H292" t="str">
        <f>IF(Detaildaten!F294="","",Detaildaten!F294)</f>
        <v/>
      </c>
      <c r="I292" t="str">
        <f>Detaildaten!Z294</f>
        <v>(Bitte Wählen)</v>
      </c>
      <c r="J292" t="str">
        <f>IF(Detaildaten!AA294="","",Detaildaten!AA294)</f>
        <v/>
      </c>
      <c r="L292" t="str">
        <f t="shared" si="44"/>
        <v/>
      </c>
      <c r="M292" t="str">
        <f t="shared" si="45"/>
        <v/>
      </c>
      <c r="N292" t="str">
        <f t="shared" si="46"/>
        <v/>
      </c>
      <c r="O292" t="str">
        <f t="shared" si="47"/>
        <v/>
      </c>
      <c r="Q292">
        <f>COUNTIFS(Optionen!$T$3:$T$8,Leistungsübersicht!$D$9,Optionen!$U$3:$U$8,'Leistungsübersicht - WIP'!E292)</f>
        <v>0</v>
      </c>
      <c r="S292" t="str">
        <f t="shared" si="48"/>
        <v/>
      </c>
      <c r="T292" t="str">
        <f t="shared" si="49"/>
        <v/>
      </c>
      <c r="U292" t="str">
        <f t="shared" si="50"/>
        <v/>
      </c>
      <c r="V292" t="str">
        <f t="shared" si="51"/>
        <v/>
      </c>
      <c r="X292" t="str">
        <f t="shared" si="52"/>
        <v/>
      </c>
      <c r="Y292" t="str">
        <f t="array" ref="Y292">IFERROR(INDEX($T$6:$T$305,MATCH(1,COUNTIF($Y$5:Y291,$T$6:$T$305)+($T$6:$T591&lt;&gt;"")*1,0)),"")</f>
        <v/>
      </c>
      <c r="Z292" t="str">
        <f t="shared" si="53"/>
        <v/>
      </c>
      <c r="AA292" t="str">
        <f t="shared" si="54"/>
        <v/>
      </c>
      <c r="AC292" t="str">
        <f>IF(Y292="","",VLOOKUP(Y292,Detaildaten!$F$8:$W$308,18,0))</f>
        <v/>
      </c>
      <c r="AD292" t="str">
        <f>IF(Y292="","",Leistungsübersicht!$D$9)</f>
        <v/>
      </c>
      <c r="AE292" t="str">
        <f>IF(Y292="","",IF(AD292=Optionen!$N$6,Optionen!$N$6,IF(AD292=Optionen!$N$5,Leistungsübersicht!$D$10,IF(AD292=Optionen!$N$4,Leistungsübersicht!$D$10))))</f>
        <v/>
      </c>
      <c r="AF292" t="str">
        <f>IF(Y292="","",IF(AD292=Optionen!$N$4,Leistungsübersicht!$D$11))</f>
        <v/>
      </c>
      <c r="AG292" s="19" t="str">
        <f>_xlfn.IFNA(INDEX(Verteilungsschlüssel!$B$5:$V$35,MATCH('Leistungsübersicht - WIP'!AC292,Verteilungsschlüssel!$B$5:$B$35,0),MATCH('Leistungsübersicht - WIP'!AE292,Verteilungsschlüssel!$B$5:$V$5,0)),"")</f>
        <v/>
      </c>
    </row>
    <row r="293" spans="2:33" x14ac:dyDescent="0.3">
      <c r="B293">
        <v>288</v>
      </c>
      <c r="C293" t="str">
        <f>IF(Detaildaten!AD295="","",Detaildaten!AD295)</f>
        <v/>
      </c>
      <c r="D293" t="str">
        <f>IF(Detaildaten!AE295="","",Detaildaten!AE295)</f>
        <v>(Bitte Wählen)</v>
      </c>
      <c r="E293" t="str">
        <f>IF(Detaildaten!AC295="","",Detaildaten!AC295)</f>
        <v>(Bitte Wählen)</v>
      </c>
      <c r="G293" t="str">
        <f>CONCATENATE(Detaildaten!D295," [",Detaildaten!E295,"] ")</f>
        <v xml:space="preserve"> [] </v>
      </c>
      <c r="H293" t="str">
        <f>IF(Detaildaten!F295="","",Detaildaten!F295)</f>
        <v/>
      </c>
      <c r="I293" t="str">
        <f>Detaildaten!Z295</f>
        <v>(Bitte Wählen)</v>
      </c>
      <c r="J293" t="str">
        <f>IF(Detaildaten!AA295="","",Detaildaten!AA295)</f>
        <v/>
      </c>
      <c r="L293" t="str">
        <f t="shared" si="44"/>
        <v/>
      </c>
      <c r="M293" t="str">
        <f t="shared" si="45"/>
        <v/>
      </c>
      <c r="N293" t="str">
        <f t="shared" si="46"/>
        <v/>
      </c>
      <c r="O293" t="str">
        <f t="shared" si="47"/>
        <v/>
      </c>
      <c r="Q293">
        <f>COUNTIFS(Optionen!$T$3:$T$8,Leistungsübersicht!$D$9,Optionen!$U$3:$U$8,'Leistungsübersicht - WIP'!E293)</f>
        <v>0</v>
      </c>
      <c r="S293" t="str">
        <f t="shared" si="48"/>
        <v/>
      </c>
      <c r="T293" t="str">
        <f t="shared" si="49"/>
        <v/>
      </c>
      <c r="U293" t="str">
        <f t="shared" si="50"/>
        <v/>
      </c>
      <c r="V293" t="str">
        <f t="shared" si="51"/>
        <v/>
      </c>
      <c r="X293" t="str">
        <f t="shared" si="52"/>
        <v/>
      </c>
      <c r="Y293" t="str">
        <f t="array" ref="Y293">IFERROR(INDEX($T$6:$T$305,MATCH(1,COUNTIF($Y$5:Y292,$T$6:$T$305)+($T$6:$T592&lt;&gt;"")*1,0)),"")</f>
        <v/>
      </c>
      <c r="Z293" t="str">
        <f t="shared" si="53"/>
        <v/>
      </c>
      <c r="AA293" t="str">
        <f t="shared" si="54"/>
        <v/>
      </c>
      <c r="AC293" t="str">
        <f>IF(Y293="","",VLOOKUP(Y293,Detaildaten!$F$8:$W$308,18,0))</f>
        <v/>
      </c>
      <c r="AD293" t="str">
        <f>IF(Y293="","",Leistungsübersicht!$D$9)</f>
        <v/>
      </c>
      <c r="AE293" t="str">
        <f>IF(Y293="","",IF(AD293=Optionen!$N$6,Optionen!$N$6,IF(AD293=Optionen!$N$5,Leistungsübersicht!$D$10,IF(AD293=Optionen!$N$4,Leistungsübersicht!$D$10))))</f>
        <v/>
      </c>
      <c r="AF293" t="str">
        <f>IF(Y293="","",IF(AD293=Optionen!$N$4,Leistungsübersicht!$D$11))</f>
        <v/>
      </c>
      <c r="AG293" s="19" t="str">
        <f>_xlfn.IFNA(INDEX(Verteilungsschlüssel!$B$5:$V$35,MATCH('Leistungsübersicht - WIP'!AC293,Verteilungsschlüssel!$B$5:$B$35,0),MATCH('Leistungsübersicht - WIP'!AE293,Verteilungsschlüssel!$B$5:$V$5,0)),"")</f>
        <v/>
      </c>
    </row>
    <row r="294" spans="2:33" x14ac:dyDescent="0.3">
      <c r="B294">
        <v>289</v>
      </c>
      <c r="C294" t="str">
        <f>IF(Detaildaten!AD296="","",Detaildaten!AD296)</f>
        <v/>
      </c>
      <c r="D294" t="str">
        <f>IF(Detaildaten!AE296="","",Detaildaten!AE296)</f>
        <v>(Bitte Wählen)</v>
      </c>
      <c r="E294" t="str">
        <f>IF(Detaildaten!AC296="","",Detaildaten!AC296)</f>
        <v>(Bitte Wählen)</v>
      </c>
      <c r="G294" t="str">
        <f>CONCATENATE(Detaildaten!D296," [",Detaildaten!E296,"] ")</f>
        <v xml:space="preserve"> [] </v>
      </c>
      <c r="H294" t="str">
        <f>IF(Detaildaten!F296="","",Detaildaten!F296)</f>
        <v/>
      </c>
      <c r="I294" t="str">
        <f>Detaildaten!Z296</f>
        <v>(Bitte Wählen)</v>
      </c>
      <c r="J294" t="str">
        <f>IF(Detaildaten!AA296="","",Detaildaten!AA296)</f>
        <v/>
      </c>
      <c r="L294" t="str">
        <f t="shared" si="44"/>
        <v/>
      </c>
      <c r="M294" t="str">
        <f t="shared" si="45"/>
        <v/>
      </c>
      <c r="N294" t="str">
        <f t="shared" si="46"/>
        <v/>
      </c>
      <c r="O294" t="str">
        <f t="shared" si="47"/>
        <v/>
      </c>
      <c r="Q294">
        <f>COUNTIFS(Optionen!$T$3:$T$8,Leistungsübersicht!$D$9,Optionen!$U$3:$U$8,'Leistungsübersicht - WIP'!E294)</f>
        <v>0</v>
      </c>
      <c r="S294" t="str">
        <f t="shared" si="48"/>
        <v/>
      </c>
      <c r="T294" t="str">
        <f t="shared" si="49"/>
        <v/>
      </c>
      <c r="U294" t="str">
        <f t="shared" si="50"/>
        <v/>
      </c>
      <c r="V294" t="str">
        <f t="shared" si="51"/>
        <v/>
      </c>
      <c r="X294" t="str">
        <f t="shared" si="52"/>
        <v/>
      </c>
      <c r="Y294" t="str">
        <f t="array" ref="Y294">IFERROR(INDEX($T$6:$T$305,MATCH(1,COUNTIF($Y$5:Y293,$T$6:$T$305)+($T$6:$T593&lt;&gt;"")*1,0)),"")</f>
        <v/>
      </c>
      <c r="Z294" t="str">
        <f t="shared" si="53"/>
        <v/>
      </c>
      <c r="AA294" t="str">
        <f t="shared" si="54"/>
        <v/>
      </c>
      <c r="AC294" t="str">
        <f>IF(Y294="","",VLOOKUP(Y294,Detaildaten!$F$8:$W$308,18,0))</f>
        <v/>
      </c>
      <c r="AD294" t="str">
        <f>IF(Y294="","",Leistungsübersicht!$D$9)</f>
        <v/>
      </c>
      <c r="AE294" t="str">
        <f>IF(Y294="","",IF(AD294=Optionen!$N$6,Optionen!$N$6,IF(AD294=Optionen!$N$5,Leistungsübersicht!$D$10,IF(AD294=Optionen!$N$4,Leistungsübersicht!$D$10))))</f>
        <v/>
      </c>
      <c r="AF294" t="str">
        <f>IF(Y294="","",IF(AD294=Optionen!$N$4,Leistungsübersicht!$D$11))</f>
        <v/>
      </c>
      <c r="AG294" s="19" t="str">
        <f>_xlfn.IFNA(INDEX(Verteilungsschlüssel!$B$5:$V$35,MATCH('Leistungsübersicht - WIP'!AC294,Verteilungsschlüssel!$B$5:$B$35,0),MATCH('Leistungsübersicht - WIP'!AE294,Verteilungsschlüssel!$B$5:$V$5,0)),"")</f>
        <v/>
      </c>
    </row>
    <row r="295" spans="2:33" x14ac:dyDescent="0.3">
      <c r="B295">
        <v>290</v>
      </c>
      <c r="C295" t="str">
        <f>IF(Detaildaten!AD297="","",Detaildaten!AD297)</f>
        <v/>
      </c>
      <c r="D295" t="str">
        <f>IF(Detaildaten!AE297="","",Detaildaten!AE297)</f>
        <v>(Bitte Wählen)</v>
      </c>
      <c r="E295" t="str">
        <f>IF(Detaildaten!AC297="","",Detaildaten!AC297)</f>
        <v>(Bitte Wählen)</v>
      </c>
      <c r="G295" t="str">
        <f>CONCATENATE(Detaildaten!D297," [",Detaildaten!E297,"] ")</f>
        <v xml:space="preserve"> [] </v>
      </c>
      <c r="H295" t="str">
        <f>IF(Detaildaten!F297="","",Detaildaten!F297)</f>
        <v/>
      </c>
      <c r="I295" t="str">
        <f>Detaildaten!Z297</f>
        <v>(Bitte Wählen)</v>
      </c>
      <c r="J295" t="str">
        <f>IF(Detaildaten!AA297="","",Detaildaten!AA297)</f>
        <v/>
      </c>
      <c r="L295" t="str">
        <f t="shared" si="44"/>
        <v/>
      </c>
      <c r="M295" t="str">
        <f t="shared" si="45"/>
        <v/>
      </c>
      <c r="N295" t="str">
        <f t="shared" si="46"/>
        <v/>
      </c>
      <c r="O295" t="str">
        <f t="shared" si="47"/>
        <v/>
      </c>
      <c r="Q295">
        <f>COUNTIFS(Optionen!$T$3:$T$8,Leistungsübersicht!$D$9,Optionen!$U$3:$U$8,'Leistungsübersicht - WIP'!E295)</f>
        <v>0</v>
      </c>
      <c r="S295" t="str">
        <f t="shared" si="48"/>
        <v/>
      </c>
      <c r="T295" t="str">
        <f t="shared" si="49"/>
        <v/>
      </c>
      <c r="U295" t="str">
        <f t="shared" si="50"/>
        <v/>
      </c>
      <c r="V295" t="str">
        <f t="shared" si="51"/>
        <v/>
      </c>
      <c r="X295" t="str">
        <f t="shared" si="52"/>
        <v/>
      </c>
      <c r="Y295" t="str">
        <f t="array" ref="Y295">IFERROR(INDEX($T$6:$T$305,MATCH(1,COUNTIF($Y$5:Y294,$T$6:$T$305)+($T$6:$T594&lt;&gt;"")*1,0)),"")</f>
        <v/>
      </c>
      <c r="Z295" t="str">
        <f t="shared" si="53"/>
        <v/>
      </c>
      <c r="AA295" t="str">
        <f t="shared" si="54"/>
        <v/>
      </c>
      <c r="AC295" t="str">
        <f>IF(Y295="","",VLOOKUP(Y295,Detaildaten!$F$8:$W$308,18,0))</f>
        <v/>
      </c>
      <c r="AD295" t="str">
        <f>IF(Y295="","",Leistungsübersicht!$D$9)</f>
        <v/>
      </c>
      <c r="AE295" t="str">
        <f>IF(Y295="","",IF(AD295=Optionen!$N$6,Optionen!$N$6,IF(AD295=Optionen!$N$5,Leistungsübersicht!$D$10,IF(AD295=Optionen!$N$4,Leistungsübersicht!$D$10))))</f>
        <v/>
      </c>
      <c r="AF295" t="str">
        <f>IF(Y295="","",IF(AD295=Optionen!$N$4,Leistungsübersicht!$D$11))</f>
        <v/>
      </c>
      <c r="AG295" s="19" t="str">
        <f>_xlfn.IFNA(INDEX(Verteilungsschlüssel!$B$5:$V$35,MATCH('Leistungsübersicht - WIP'!AC295,Verteilungsschlüssel!$B$5:$B$35,0),MATCH('Leistungsübersicht - WIP'!AE295,Verteilungsschlüssel!$B$5:$V$5,0)),"")</f>
        <v/>
      </c>
    </row>
    <row r="296" spans="2:33" x14ac:dyDescent="0.3">
      <c r="B296">
        <v>291</v>
      </c>
      <c r="C296" t="str">
        <f>IF(Detaildaten!AD298="","",Detaildaten!AD298)</f>
        <v/>
      </c>
      <c r="D296" t="str">
        <f>IF(Detaildaten!AE298="","",Detaildaten!AE298)</f>
        <v>(Bitte Wählen)</v>
      </c>
      <c r="E296" t="str">
        <f>IF(Detaildaten!AC298="","",Detaildaten!AC298)</f>
        <v>(Bitte Wählen)</v>
      </c>
      <c r="G296" t="str">
        <f>CONCATENATE(Detaildaten!D298," [",Detaildaten!E298,"] ")</f>
        <v xml:space="preserve"> [] </v>
      </c>
      <c r="H296" t="str">
        <f>IF(Detaildaten!F298="","",Detaildaten!F298)</f>
        <v/>
      </c>
      <c r="I296" t="str">
        <f>Detaildaten!Z298</f>
        <v>(Bitte Wählen)</v>
      </c>
      <c r="J296" t="str">
        <f>IF(Detaildaten!AA298="","",Detaildaten!AA298)</f>
        <v/>
      </c>
      <c r="L296" t="str">
        <f t="shared" si="44"/>
        <v/>
      </c>
      <c r="M296" t="str">
        <f t="shared" si="45"/>
        <v/>
      </c>
      <c r="N296" t="str">
        <f t="shared" si="46"/>
        <v/>
      </c>
      <c r="O296" t="str">
        <f t="shared" si="47"/>
        <v/>
      </c>
      <c r="Q296">
        <f>COUNTIFS(Optionen!$T$3:$T$8,Leistungsübersicht!$D$9,Optionen!$U$3:$U$8,'Leistungsübersicht - WIP'!E296)</f>
        <v>0</v>
      </c>
      <c r="S296" t="str">
        <f t="shared" si="48"/>
        <v/>
      </c>
      <c r="T296" t="str">
        <f t="shared" si="49"/>
        <v/>
      </c>
      <c r="U296" t="str">
        <f t="shared" si="50"/>
        <v/>
      </c>
      <c r="V296" t="str">
        <f t="shared" si="51"/>
        <v/>
      </c>
      <c r="X296" t="str">
        <f t="shared" si="52"/>
        <v/>
      </c>
      <c r="Y296" t="str">
        <f t="array" ref="Y296">IFERROR(INDEX($T$6:$T$305,MATCH(1,COUNTIF($Y$5:Y295,$T$6:$T$305)+($T$6:$T595&lt;&gt;"")*1,0)),"")</f>
        <v/>
      </c>
      <c r="Z296" t="str">
        <f t="shared" si="53"/>
        <v/>
      </c>
      <c r="AA296" t="str">
        <f t="shared" si="54"/>
        <v/>
      </c>
      <c r="AC296" t="str">
        <f>IF(Y296="","",VLOOKUP(Y296,Detaildaten!$F$8:$W$308,18,0))</f>
        <v/>
      </c>
      <c r="AD296" t="str">
        <f>IF(Y296="","",Leistungsübersicht!$D$9)</f>
        <v/>
      </c>
      <c r="AE296" t="str">
        <f>IF(Y296="","",IF(AD296=Optionen!$N$6,Optionen!$N$6,IF(AD296=Optionen!$N$5,Leistungsübersicht!$D$10,IF(AD296=Optionen!$N$4,Leistungsübersicht!$D$10))))</f>
        <v/>
      </c>
      <c r="AF296" t="str">
        <f>IF(Y296="","",IF(AD296=Optionen!$N$4,Leistungsübersicht!$D$11))</f>
        <v/>
      </c>
      <c r="AG296" s="19" t="str">
        <f>_xlfn.IFNA(INDEX(Verteilungsschlüssel!$B$5:$V$35,MATCH('Leistungsübersicht - WIP'!AC296,Verteilungsschlüssel!$B$5:$B$35,0),MATCH('Leistungsübersicht - WIP'!AE296,Verteilungsschlüssel!$B$5:$V$5,0)),"")</f>
        <v/>
      </c>
    </row>
    <row r="297" spans="2:33" x14ac:dyDescent="0.3">
      <c r="B297">
        <v>292</v>
      </c>
      <c r="C297" t="str">
        <f>IF(Detaildaten!AD299="","",Detaildaten!AD299)</f>
        <v/>
      </c>
      <c r="D297" t="str">
        <f>IF(Detaildaten!AE299="","",Detaildaten!AE299)</f>
        <v>(Bitte Wählen)</v>
      </c>
      <c r="E297" t="str">
        <f>IF(Detaildaten!AC299="","",Detaildaten!AC299)</f>
        <v>(Bitte Wählen)</v>
      </c>
      <c r="G297" t="str">
        <f>CONCATENATE(Detaildaten!D299," [",Detaildaten!E299,"] ")</f>
        <v xml:space="preserve"> [] </v>
      </c>
      <c r="H297" t="str">
        <f>IF(Detaildaten!F299="","",Detaildaten!F299)</f>
        <v/>
      </c>
      <c r="I297" t="str">
        <f>Detaildaten!Z299</f>
        <v>(Bitte Wählen)</v>
      </c>
      <c r="J297" t="str">
        <f>IF(Detaildaten!AA299="","",Detaildaten!AA299)</f>
        <v/>
      </c>
      <c r="L297" t="str">
        <f t="shared" si="44"/>
        <v/>
      </c>
      <c r="M297" t="str">
        <f t="shared" si="45"/>
        <v/>
      </c>
      <c r="N297" t="str">
        <f t="shared" si="46"/>
        <v/>
      </c>
      <c r="O297" t="str">
        <f t="shared" si="47"/>
        <v/>
      </c>
      <c r="Q297">
        <f>COUNTIFS(Optionen!$T$3:$T$8,Leistungsübersicht!$D$9,Optionen!$U$3:$U$8,'Leistungsübersicht - WIP'!E297)</f>
        <v>0</v>
      </c>
      <c r="S297" t="str">
        <f t="shared" si="48"/>
        <v/>
      </c>
      <c r="T297" t="str">
        <f t="shared" si="49"/>
        <v/>
      </c>
      <c r="U297" t="str">
        <f t="shared" si="50"/>
        <v/>
      </c>
      <c r="V297" t="str">
        <f t="shared" si="51"/>
        <v/>
      </c>
      <c r="X297" t="str">
        <f t="shared" si="52"/>
        <v/>
      </c>
      <c r="Y297" t="str">
        <f t="array" ref="Y297">IFERROR(INDEX($T$6:$T$305,MATCH(1,COUNTIF($Y$5:Y296,$T$6:$T$305)+($T$6:$T596&lt;&gt;"")*1,0)),"")</f>
        <v/>
      </c>
      <c r="Z297" t="str">
        <f t="shared" si="53"/>
        <v/>
      </c>
      <c r="AA297" t="str">
        <f t="shared" si="54"/>
        <v/>
      </c>
      <c r="AC297" t="str">
        <f>IF(Y297="","",VLOOKUP(Y297,Detaildaten!$F$8:$W$308,18,0))</f>
        <v/>
      </c>
      <c r="AD297" t="str">
        <f>IF(Y297="","",Leistungsübersicht!$D$9)</f>
        <v/>
      </c>
      <c r="AE297" t="str">
        <f>IF(Y297="","",IF(AD297=Optionen!$N$6,Optionen!$N$6,IF(AD297=Optionen!$N$5,Leistungsübersicht!$D$10,IF(AD297=Optionen!$N$4,Leistungsübersicht!$D$10))))</f>
        <v/>
      </c>
      <c r="AF297" t="str">
        <f>IF(Y297="","",IF(AD297=Optionen!$N$4,Leistungsübersicht!$D$11))</f>
        <v/>
      </c>
      <c r="AG297" s="19" t="str">
        <f>_xlfn.IFNA(INDEX(Verteilungsschlüssel!$B$5:$V$35,MATCH('Leistungsübersicht - WIP'!AC297,Verteilungsschlüssel!$B$5:$B$35,0),MATCH('Leistungsübersicht - WIP'!AE297,Verteilungsschlüssel!$B$5:$V$5,0)),"")</f>
        <v/>
      </c>
    </row>
    <row r="298" spans="2:33" x14ac:dyDescent="0.3">
      <c r="B298">
        <v>293</v>
      </c>
      <c r="C298" t="str">
        <f>IF(Detaildaten!AD300="","",Detaildaten!AD300)</f>
        <v/>
      </c>
      <c r="D298" t="str">
        <f>IF(Detaildaten!AE300="","",Detaildaten!AE300)</f>
        <v>(Bitte Wählen)</v>
      </c>
      <c r="E298" t="str">
        <f>IF(Detaildaten!AC300="","",Detaildaten!AC300)</f>
        <v>(Bitte Wählen)</v>
      </c>
      <c r="G298" t="str">
        <f>CONCATENATE(Detaildaten!D300," [",Detaildaten!E300,"] ")</f>
        <v xml:space="preserve"> [] </v>
      </c>
      <c r="H298" t="str">
        <f>IF(Detaildaten!F300="","",Detaildaten!F300)</f>
        <v/>
      </c>
      <c r="I298" t="str">
        <f>Detaildaten!Z300</f>
        <v>(Bitte Wählen)</v>
      </c>
      <c r="J298" t="str">
        <f>IF(Detaildaten!AA300="","",Detaildaten!AA300)</f>
        <v/>
      </c>
      <c r="L298" t="str">
        <f t="shared" si="44"/>
        <v/>
      </c>
      <c r="M298" t="str">
        <f t="shared" si="45"/>
        <v/>
      </c>
      <c r="N298" t="str">
        <f t="shared" si="46"/>
        <v/>
      </c>
      <c r="O298" t="str">
        <f t="shared" si="47"/>
        <v/>
      </c>
      <c r="Q298">
        <f>COUNTIFS(Optionen!$T$3:$T$8,Leistungsübersicht!$D$9,Optionen!$U$3:$U$8,'Leistungsübersicht - WIP'!E298)</f>
        <v>0</v>
      </c>
      <c r="S298" t="str">
        <f t="shared" si="48"/>
        <v/>
      </c>
      <c r="T298" t="str">
        <f t="shared" si="49"/>
        <v/>
      </c>
      <c r="U298" t="str">
        <f t="shared" si="50"/>
        <v/>
      </c>
      <c r="V298" t="str">
        <f t="shared" si="51"/>
        <v/>
      </c>
      <c r="X298" t="str">
        <f t="shared" si="52"/>
        <v/>
      </c>
      <c r="Y298" t="str">
        <f t="array" ref="Y298">IFERROR(INDEX($T$6:$T$305,MATCH(1,COUNTIF($Y$5:Y297,$T$6:$T$305)+($T$6:$T597&lt;&gt;"")*1,0)),"")</f>
        <v/>
      </c>
      <c r="Z298" t="str">
        <f t="shared" si="53"/>
        <v/>
      </c>
      <c r="AA298" t="str">
        <f t="shared" si="54"/>
        <v/>
      </c>
      <c r="AC298" t="str">
        <f>IF(Y298="","",VLOOKUP(Y298,Detaildaten!$F$8:$W$308,18,0))</f>
        <v/>
      </c>
      <c r="AD298" t="str">
        <f>IF(Y298="","",Leistungsübersicht!$D$9)</f>
        <v/>
      </c>
      <c r="AE298" t="str">
        <f>IF(Y298="","",IF(AD298=Optionen!$N$6,Optionen!$N$6,IF(AD298=Optionen!$N$5,Leistungsübersicht!$D$10,IF(AD298=Optionen!$N$4,Leistungsübersicht!$D$10))))</f>
        <v/>
      </c>
      <c r="AF298" t="str">
        <f>IF(Y298="","",IF(AD298=Optionen!$N$4,Leistungsübersicht!$D$11))</f>
        <v/>
      </c>
      <c r="AG298" s="19" t="str">
        <f>_xlfn.IFNA(INDEX(Verteilungsschlüssel!$B$5:$V$35,MATCH('Leistungsübersicht - WIP'!AC298,Verteilungsschlüssel!$B$5:$B$35,0),MATCH('Leistungsübersicht - WIP'!AE298,Verteilungsschlüssel!$B$5:$V$5,0)),"")</f>
        <v/>
      </c>
    </row>
    <row r="299" spans="2:33" x14ac:dyDescent="0.3">
      <c r="B299">
        <v>294</v>
      </c>
      <c r="C299" t="str">
        <f>IF(Detaildaten!AD301="","",Detaildaten!AD301)</f>
        <v/>
      </c>
      <c r="D299" t="str">
        <f>IF(Detaildaten!AE301="","",Detaildaten!AE301)</f>
        <v>(Bitte Wählen)</v>
      </c>
      <c r="E299" t="str">
        <f>IF(Detaildaten!AC301="","",Detaildaten!AC301)</f>
        <v>(Bitte Wählen)</v>
      </c>
      <c r="G299" t="str">
        <f>CONCATENATE(Detaildaten!D301," [",Detaildaten!E301,"] ")</f>
        <v xml:space="preserve"> [] </v>
      </c>
      <c r="H299" t="str">
        <f>IF(Detaildaten!F301="","",Detaildaten!F301)</f>
        <v/>
      </c>
      <c r="I299" t="str">
        <f>Detaildaten!Z301</f>
        <v>(Bitte Wählen)</v>
      </c>
      <c r="J299" t="str">
        <f>IF(Detaildaten!AA301="","",Detaildaten!AA301)</f>
        <v/>
      </c>
      <c r="L299" t="str">
        <f t="shared" si="44"/>
        <v/>
      </c>
      <c r="M299" t="str">
        <f t="shared" si="45"/>
        <v/>
      </c>
      <c r="N299" t="str">
        <f t="shared" si="46"/>
        <v/>
      </c>
      <c r="O299" t="str">
        <f t="shared" si="47"/>
        <v/>
      </c>
      <c r="Q299">
        <f>COUNTIFS(Optionen!$T$3:$T$8,Leistungsübersicht!$D$9,Optionen!$U$3:$U$8,'Leistungsübersicht - WIP'!E299)</f>
        <v>0</v>
      </c>
      <c r="S299" t="str">
        <f t="shared" si="48"/>
        <v/>
      </c>
      <c r="T299" t="str">
        <f t="shared" si="49"/>
        <v/>
      </c>
      <c r="U299" t="str">
        <f t="shared" si="50"/>
        <v/>
      </c>
      <c r="V299" t="str">
        <f t="shared" si="51"/>
        <v/>
      </c>
      <c r="X299" t="str">
        <f t="shared" si="52"/>
        <v/>
      </c>
      <c r="Y299" t="str">
        <f t="array" ref="Y299">IFERROR(INDEX($T$6:$T$305,MATCH(1,COUNTIF($Y$5:Y298,$T$6:$T$305)+($T$6:$T598&lt;&gt;"")*1,0)),"")</f>
        <v/>
      </c>
      <c r="Z299" t="str">
        <f t="shared" si="53"/>
        <v/>
      </c>
      <c r="AA299" t="str">
        <f t="shared" si="54"/>
        <v/>
      </c>
      <c r="AC299" t="str">
        <f>IF(Y299="","",VLOOKUP(Y299,Detaildaten!$F$8:$W$308,18,0))</f>
        <v/>
      </c>
      <c r="AD299" t="str">
        <f>IF(Y299="","",Leistungsübersicht!$D$9)</f>
        <v/>
      </c>
      <c r="AE299" t="str">
        <f>IF(Y299="","",IF(AD299=Optionen!$N$6,Optionen!$N$6,IF(AD299=Optionen!$N$5,Leistungsübersicht!$D$10,IF(AD299=Optionen!$N$4,Leistungsübersicht!$D$10))))</f>
        <v/>
      </c>
      <c r="AF299" t="str">
        <f>IF(Y299="","",IF(AD299=Optionen!$N$4,Leistungsübersicht!$D$11))</f>
        <v/>
      </c>
      <c r="AG299" s="19" t="str">
        <f>_xlfn.IFNA(INDEX(Verteilungsschlüssel!$B$5:$V$35,MATCH('Leistungsübersicht - WIP'!AC299,Verteilungsschlüssel!$B$5:$B$35,0),MATCH('Leistungsübersicht - WIP'!AE299,Verteilungsschlüssel!$B$5:$V$5,0)),"")</f>
        <v/>
      </c>
    </row>
    <row r="300" spans="2:33" x14ac:dyDescent="0.3">
      <c r="B300">
        <v>295</v>
      </c>
      <c r="C300" t="str">
        <f>IF(Detaildaten!AD302="","",Detaildaten!AD302)</f>
        <v/>
      </c>
      <c r="D300" t="str">
        <f>IF(Detaildaten!AE302="","",Detaildaten!AE302)</f>
        <v>(Bitte Wählen)</v>
      </c>
      <c r="E300" t="str">
        <f>IF(Detaildaten!AC302="","",Detaildaten!AC302)</f>
        <v>(Bitte Wählen)</v>
      </c>
      <c r="G300" t="str">
        <f>CONCATENATE(Detaildaten!D302," [",Detaildaten!E302,"] ")</f>
        <v xml:space="preserve"> [] </v>
      </c>
      <c r="H300" t="str">
        <f>IF(Detaildaten!F302="","",Detaildaten!F302)</f>
        <v/>
      </c>
      <c r="I300" t="str">
        <f>Detaildaten!Z302</f>
        <v>(Bitte Wählen)</v>
      </c>
      <c r="J300" t="str">
        <f>IF(Detaildaten!AA302="","",Detaildaten!AA302)</f>
        <v/>
      </c>
      <c r="L300" t="str">
        <f t="shared" si="44"/>
        <v/>
      </c>
      <c r="M300" t="str">
        <f t="shared" si="45"/>
        <v/>
      </c>
      <c r="N300" t="str">
        <f t="shared" si="46"/>
        <v/>
      </c>
      <c r="O300" t="str">
        <f t="shared" si="47"/>
        <v/>
      </c>
      <c r="Q300">
        <f>COUNTIFS(Optionen!$T$3:$T$8,Leistungsübersicht!$D$9,Optionen!$U$3:$U$8,'Leistungsübersicht - WIP'!E300)</f>
        <v>0</v>
      </c>
      <c r="S300" t="str">
        <f t="shared" si="48"/>
        <v/>
      </c>
      <c r="T300" t="str">
        <f t="shared" si="49"/>
        <v/>
      </c>
      <c r="U300" t="str">
        <f t="shared" si="50"/>
        <v/>
      </c>
      <c r="V300" t="str">
        <f t="shared" si="51"/>
        <v/>
      </c>
      <c r="X300" t="str">
        <f t="shared" si="52"/>
        <v/>
      </c>
      <c r="Y300" t="str">
        <f t="array" ref="Y300">IFERROR(INDEX($T$6:$T$305,MATCH(1,COUNTIF($Y$5:Y299,$T$6:$T$305)+($T$6:$T599&lt;&gt;"")*1,0)),"")</f>
        <v/>
      </c>
      <c r="Z300" t="str">
        <f t="shared" si="53"/>
        <v/>
      </c>
      <c r="AA300" t="str">
        <f t="shared" si="54"/>
        <v/>
      </c>
      <c r="AC300" t="str">
        <f>IF(Y300="","",VLOOKUP(Y300,Detaildaten!$F$8:$W$308,18,0))</f>
        <v/>
      </c>
      <c r="AD300" t="str">
        <f>IF(Y300="","",Leistungsübersicht!$D$9)</f>
        <v/>
      </c>
      <c r="AE300" t="str">
        <f>IF(Y300="","",IF(AD300=Optionen!$N$6,Optionen!$N$6,IF(AD300=Optionen!$N$5,Leistungsübersicht!$D$10,IF(AD300=Optionen!$N$4,Leistungsübersicht!$D$10))))</f>
        <v/>
      </c>
      <c r="AF300" t="str">
        <f>IF(Y300="","",IF(AD300=Optionen!$N$4,Leistungsübersicht!$D$11))</f>
        <v/>
      </c>
      <c r="AG300" s="19" t="str">
        <f>_xlfn.IFNA(INDEX(Verteilungsschlüssel!$B$5:$V$35,MATCH('Leistungsübersicht - WIP'!AC300,Verteilungsschlüssel!$B$5:$B$35,0),MATCH('Leistungsübersicht - WIP'!AE300,Verteilungsschlüssel!$B$5:$V$5,0)),"")</f>
        <v/>
      </c>
    </row>
    <row r="301" spans="2:33" x14ac:dyDescent="0.3">
      <c r="B301">
        <v>296</v>
      </c>
      <c r="C301" t="str">
        <f>IF(Detaildaten!AD303="","",Detaildaten!AD303)</f>
        <v/>
      </c>
      <c r="D301" t="str">
        <f>IF(Detaildaten!AE303="","",Detaildaten!AE303)</f>
        <v>(Bitte Wählen)</v>
      </c>
      <c r="E301" t="str">
        <f>IF(Detaildaten!AC303="","",Detaildaten!AC303)</f>
        <v>(Bitte Wählen)</v>
      </c>
      <c r="G301" t="str">
        <f>CONCATENATE(Detaildaten!D303," [",Detaildaten!E303,"] ")</f>
        <v xml:space="preserve"> [] </v>
      </c>
      <c r="H301" t="str">
        <f>IF(Detaildaten!F303="","",Detaildaten!F303)</f>
        <v/>
      </c>
      <c r="I301" t="str">
        <f>Detaildaten!Z303</f>
        <v>(Bitte Wählen)</v>
      </c>
      <c r="J301" t="str">
        <f>IF(Detaildaten!AA303="","",Detaildaten!AA303)</f>
        <v/>
      </c>
      <c r="L301" t="str">
        <f t="shared" si="44"/>
        <v/>
      </c>
      <c r="M301" t="str">
        <f t="shared" si="45"/>
        <v/>
      </c>
      <c r="N301" t="str">
        <f t="shared" si="46"/>
        <v/>
      </c>
      <c r="O301" t="str">
        <f t="shared" si="47"/>
        <v/>
      </c>
      <c r="Q301">
        <f>COUNTIFS(Optionen!$T$3:$T$8,Leistungsübersicht!$D$9,Optionen!$U$3:$U$8,'Leistungsübersicht - WIP'!E301)</f>
        <v>0</v>
      </c>
      <c r="S301" t="str">
        <f t="shared" si="48"/>
        <v/>
      </c>
      <c r="T301" t="str">
        <f t="shared" si="49"/>
        <v/>
      </c>
      <c r="U301" t="str">
        <f t="shared" si="50"/>
        <v/>
      </c>
      <c r="V301" t="str">
        <f t="shared" si="51"/>
        <v/>
      </c>
      <c r="X301" t="str">
        <f t="shared" si="52"/>
        <v/>
      </c>
      <c r="Y301" t="str">
        <f t="array" ref="Y301">IFERROR(INDEX($T$6:$T$305,MATCH(1,COUNTIF($Y$5:Y300,$T$6:$T$305)+($T$6:$T600&lt;&gt;"")*1,0)),"")</f>
        <v/>
      </c>
      <c r="Z301" t="str">
        <f t="shared" si="53"/>
        <v/>
      </c>
      <c r="AA301" t="str">
        <f t="shared" si="54"/>
        <v/>
      </c>
      <c r="AC301" t="str">
        <f>IF(Y301="","",VLOOKUP(Y301,Detaildaten!$F$8:$W$308,18,0))</f>
        <v/>
      </c>
      <c r="AD301" t="str">
        <f>IF(Y301="","",Leistungsübersicht!$D$9)</f>
        <v/>
      </c>
      <c r="AE301" t="str">
        <f>IF(Y301="","",IF(AD301=Optionen!$N$6,Optionen!$N$6,IF(AD301=Optionen!$N$5,Leistungsübersicht!$D$10,IF(AD301=Optionen!$N$4,Leistungsübersicht!$D$10))))</f>
        <v/>
      </c>
      <c r="AF301" t="str">
        <f>IF(Y301="","",IF(AD301=Optionen!$N$4,Leistungsübersicht!$D$11))</f>
        <v/>
      </c>
      <c r="AG301" s="19" t="str">
        <f>_xlfn.IFNA(INDEX(Verteilungsschlüssel!$B$5:$V$35,MATCH('Leistungsübersicht - WIP'!AC301,Verteilungsschlüssel!$B$5:$B$35,0),MATCH('Leistungsübersicht - WIP'!AE301,Verteilungsschlüssel!$B$5:$V$5,0)),"")</f>
        <v/>
      </c>
    </row>
    <row r="302" spans="2:33" x14ac:dyDescent="0.3">
      <c r="B302">
        <v>297</v>
      </c>
      <c r="C302" t="str">
        <f>IF(Detaildaten!AD304="","",Detaildaten!AD304)</f>
        <v/>
      </c>
      <c r="D302" t="str">
        <f>IF(Detaildaten!AE304="","",Detaildaten!AE304)</f>
        <v>(Bitte Wählen)</v>
      </c>
      <c r="E302" t="str">
        <f>IF(Detaildaten!AC304="","",Detaildaten!AC304)</f>
        <v>(Bitte Wählen)</v>
      </c>
      <c r="G302" t="str">
        <f>CONCATENATE(Detaildaten!D304," [",Detaildaten!E304,"] ")</f>
        <v xml:space="preserve"> [] </v>
      </c>
      <c r="H302" t="str">
        <f>IF(Detaildaten!F304="","",Detaildaten!F304)</f>
        <v/>
      </c>
      <c r="I302" t="str">
        <f>Detaildaten!Z304</f>
        <v>(Bitte Wählen)</v>
      </c>
      <c r="J302" t="str">
        <f>IF(Detaildaten!AA304="","",Detaildaten!AA304)</f>
        <v/>
      </c>
      <c r="L302" t="str">
        <f t="shared" si="44"/>
        <v/>
      </c>
      <c r="M302" t="str">
        <f t="shared" si="45"/>
        <v/>
      </c>
      <c r="N302" t="str">
        <f t="shared" si="46"/>
        <v/>
      </c>
      <c r="O302" t="str">
        <f t="shared" si="47"/>
        <v/>
      </c>
      <c r="Q302">
        <f>COUNTIFS(Optionen!$T$3:$T$8,Leistungsübersicht!$D$9,Optionen!$U$3:$U$8,'Leistungsübersicht - WIP'!E302)</f>
        <v>0</v>
      </c>
      <c r="S302" t="str">
        <f t="shared" si="48"/>
        <v/>
      </c>
      <c r="T302" t="str">
        <f t="shared" si="49"/>
        <v/>
      </c>
      <c r="U302" t="str">
        <f t="shared" si="50"/>
        <v/>
      </c>
      <c r="V302" t="str">
        <f t="shared" si="51"/>
        <v/>
      </c>
      <c r="X302" t="str">
        <f t="shared" si="52"/>
        <v/>
      </c>
      <c r="Y302" t="str">
        <f t="array" ref="Y302">IFERROR(INDEX($T$6:$T$305,MATCH(1,COUNTIF($Y$5:Y301,$T$6:$T$305)+($T$6:$T601&lt;&gt;"")*1,0)),"")</f>
        <v/>
      </c>
      <c r="Z302" t="str">
        <f t="shared" si="53"/>
        <v/>
      </c>
      <c r="AA302" t="str">
        <f t="shared" si="54"/>
        <v/>
      </c>
      <c r="AC302" t="str">
        <f>IF(Y302="","",VLOOKUP(Y302,Detaildaten!$F$8:$W$308,18,0))</f>
        <v/>
      </c>
      <c r="AD302" t="str">
        <f>IF(Y302="","",Leistungsübersicht!$D$9)</f>
        <v/>
      </c>
      <c r="AE302" t="str">
        <f>IF(Y302="","",IF(AD302=Optionen!$N$6,Optionen!$N$6,IF(AD302=Optionen!$N$5,Leistungsübersicht!$D$10,IF(AD302=Optionen!$N$4,Leistungsübersicht!$D$10))))</f>
        <v/>
      </c>
      <c r="AF302" t="str">
        <f>IF(Y302="","",IF(AD302=Optionen!$N$4,Leistungsübersicht!$D$11))</f>
        <v/>
      </c>
      <c r="AG302" s="19" t="str">
        <f>_xlfn.IFNA(INDEX(Verteilungsschlüssel!$B$5:$V$35,MATCH('Leistungsübersicht - WIP'!AC302,Verteilungsschlüssel!$B$5:$B$35,0),MATCH('Leistungsübersicht - WIP'!AE302,Verteilungsschlüssel!$B$5:$V$5,0)),"")</f>
        <v/>
      </c>
    </row>
    <row r="303" spans="2:33" x14ac:dyDescent="0.3">
      <c r="B303">
        <v>298</v>
      </c>
      <c r="C303" t="str">
        <f>IF(Detaildaten!AD305="","",Detaildaten!AD305)</f>
        <v/>
      </c>
      <c r="D303" t="str">
        <f>IF(Detaildaten!AE305="","",Detaildaten!AE305)</f>
        <v>(Bitte Wählen)</v>
      </c>
      <c r="E303" t="str">
        <f>IF(Detaildaten!AC305="","",Detaildaten!AC305)</f>
        <v>(Bitte Wählen)</v>
      </c>
      <c r="G303" t="str">
        <f>CONCATENATE(Detaildaten!D305," [",Detaildaten!E305,"] ")</f>
        <v xml:space="preserve"> [] </v>
      </c>
      <c r="H303" t="str">
        <f>IF(Detaildaten!F305="","",Detaildaten!F305)</f>
        <v/>
      </c>
      <c r="I303" t="str">
        <f>Detaildaten!Z305</f>
        <v>(Bitte Wählen)</v>
      </c>
      <c r="J303" t="str">
        <f>IF(Detaildaten!AA305="","",Detaildaten!AA305)</f>
        <v/>
      </c>
      <c r="L303" t="str">
        <f t="shared" si="44"/>
        <v/>
      </c>
      <c r="M303" t="str">
        <f t="shared" si="45"/>
        <v/>
      </c>
      <c r="N303" t="str">
        <f t="shared" si="46"/>
        <v/>
      </c>
      <c r="O303" t="str">
        <f t="shared" si="47"/>
        <v/>
      </c>
      <c r="Q303">
        <f>COUNTIFS(Optionen!$T$3:$T$8,Leistungsübersicht!$D$9,Optionen!$U$3:$U$8,'Leistungsübersicht - WIP'!E303)</f>
        <v>0</v>
      </c>
      <c r="S303" t="str">
        <f t="shared" si="48"/>
        <v/>
      </c>
      <c r="T303" t="str">
        <f t="shared" si="49"/>
        <v/>
      </c>
      <c r="U303" t="str">
        <f t="shared" si="50"/>
        <v/>
      </c>
      <c r="V303" t="str">
        <f t="shared" si="51"/>
        <v/>
      </c>
      <c r="X303" t="str">
        <f t="shared" si="52"/>
        <v/>
      </c>
      <c r="Y303" t="str">
        <f t="array" ref="Y303">IFERROR(INDEX($T$6:$T$305,MATCH(1,COUNTIF($Y$5:Y302,$T$6:$T$305)+($T$6:$T602&lt;&gt;"")*1,0)),"")</f>
        <v/>
      </c>
      <c r="Z303" t="str">
        <f t="shared" si="53"/>
        <v/>
      </c>
      <c r="AA303" t="str">
        <f t="shared" si="54"/>
        <v/>
      </c>
      <c r="AC303" t="str">
        <f>IF(Y303="","",VLOOKUP(Y303,Detaildaten!$F$8:$W$308,18,0))</f>
        <v/>
      </c>
      <c r="AD303" t="str">
        <f>IF(Y303="","",Leistungsübersicht!$D$9)</f>
        <v/>
      </c>
      <c r="AE303" t="str">
        <f>IF(Y303="","",IF(AD303=Optionen!$N$6,Optionen!$N$6,IF(AD303=Optionen!$N$5,Leistungsübersicht!$D$10,IF(AD303=Optionen!$N$4,Leistungsübersicht!$D$10))))</f>
        <v/>
      </c>
      <c r="AF303" t="str">
        <f>IF(Y303="","",IF(AD303=Optionen!$N$4,Leistungsübersicht!$D$11))</f>
        <v/>
      </c>
      <c r="AG303" s="19" t="str">
        <f>_xlfn.IFNA(INDEX(Verteilungsschlüssel!$B$5:$V$35,MATCH('Leistungsübersicht - WIP'!AC303,Verteilungsschlüssel!$B$5:$B$35,0),MATCH('Leistungsübersicht - WIP'!AE303,Verteilungsschlüssel!$B$5:$V$5,0)),"")</f>
        <v/>
      </c>
    </row>
    <row r="304" spans="2:33" x14ac:dyDescent="0.3">
      <c r="B304">
        <v>299</v>
      </c>
      <c r="C304" t="str">
        <f>IF(Detaildaten!AD306="","",Detaildaten!AD306)</f>
        <v/>
      </c>
      <c r="D304" t="str">
        <f>IF(Detaildaten!AE306="","",Detaildaten!AE306)</f>
        <v>(Bitte Wählen)</v>
      </c>
      <c r="E304" t="str">
        <f>IF(Detaildaten!AC306="","",Detaildaten!AC306)</f>
        <v>(Bitte Wählen)</v>
      </c>
      <c r="G304" t="str">
        <f>CONCATENATE(Detaildaten!D306," [",Detaildaten!E306,"] ")</f>
        <v xml:space="preserve"> [] </v>
      </c>
      <c r="H304" t="str">
        <f>IF(Detaildaten!F306="","",Detaildaten!F306)</f>
        <v/>
      </c>
      <c r="I304" t="str">
        <f>Detaildaten!Z306</f>
        <v>(Bitte Wählen)</v>
      </c>
      <c r="J304" t="str">
        <f>IF(Detaildaten!AA306="","",Detaildaten!AA306)</f>
        <v/>
      </c>
      <c r="L304" t="str">
        <f t="shared" si="44"/>
        <v/>
      </c>
      <c r="M304" t="str">
        <f t="shared" si="45"/>
        <v/>
      </c>
      <c r="N304" t="str">
        <f t="shared" si="46"/>
        <v/>
      </c>
      <c r="O304" t="str">
        <f t="shared" si="47"/>
        <v/>
      </c>
      <c r="Q304">
        <f>COUNTIFS(Optionen!$T$3:$T$8,Leistungsübersicht!$D$9,Optionen!$U$3:$U$8,'Leistungsübersicht - WIP'!E304)</f>
        <v>0</v>
      </c>
      <c r="S304" t="str">
        <f t="shared" si="48"/>
        <v/>
      </c>
      <c r="T304" t="str">
        <f t="shared" si="49"/>
        <v/>
      </c>
      <c r="U304" t="str">
        <f t="shared" si="50"/>
        <v/>
      </c>
      <c r="V304" t="str">
        <f t="shared" si="51"/>
        <v/>
      </c>
      <c r="X304" t="str">
        <f t="shared" si="52"/>
        <v/>
      </c>
      <c r="Y304" t="str">
        <f t="array" ref="Y304">IFERROR(INDEX($T$6:$T$305,MATCH(1,COUNTIF($Y$5:Y303,$T$6:$T$305)+($T$6:$T603&lt;&gt;"")*1,0)),"")</f>
        <v/>
      </c>
      <c r="Z304" t="str">
        <f t="shared" si="53"/>
        <v/>
      </c>
      <c r="AA304" t="str">
        <f t="shared" si="54"/>
        <v/>
      </c>
      <c r="AC304" t="str">
        <f>IF(Y304="","",VLOOKUP(Y304,Detaildaten!$F$8:$W$308,18,0))</f>
        <v/>
      </c>
      <c r="AD304" t="str">
        <f>IF(Y304="","",Leistungsübersicht!$D$9)</f>
        <v/>
      </c>
      <c r="AE304" t="str">
        <f>IF(Y304="","",IF(AD304=Optionen!$N$6,Optionen!$N$6,IF(AD304=Optionen!$N$5,Leistungsübersicht!$D$10,IF(AD304=Optionen!$N$4,Leistungsübersicht!$D$10))))</f>
        <v/>
      </c>
      <c r="AF304" t="str">
        <f>IF(Y304="","",IF(AD304=Optionen!$N$4,Leistungsübersicht!$D$11))</f>
        <v/>
      </c>
      <c r="AG304" s="19" t="str">
        <f>_xlfn.IFNA(INDEX(Verteilungsschlüssel!$B$5:$V$35,MATCH('Leistungsübersicht - WIP'!AC304,Verteilungsschlüssel!$B$5:$B$35,0),MATCH('Leistungsübersicht - WIP'!AE304,Verteilungsschlüssel!$B$5:$V$5,0)),"")</f>
        <v/>
      </c>
    </row>
    <row r="305" spans="2:33" x14ac:dyDescent="0.3">
      <c r="B305">
        <v>300</v>
      </c>
      <c r="C305" t="str">
        <f>IF(Detaildaten!AD307="","",Detaildaten!AD307)</f>
        <v/>
      </c>
      <c r="D305" t="str">
        <f>IF(Detaildaten!AE307="","",Detaildaten!AE307)</f>
        <v>(Bitte Wählen)</v>
      </c>
      <c r="E305" t="str">
        <f>IF(Detaildaten!AC307="","",Detaildaten!AC307)</f>
        <v>(Bitte Wählen)</v>
      </c>
      <c r="G305" t="str">
        <f>CONCATENATE(Detaildaten!D307," [",Detaildaten!E307,"] ")</f>
        <v xml:space="preserve"> [] </v>
      </c>
      <c r="H305" t="str">
        <f>IF(Detaildaten!F307="","",Detaildaten!F307)</f>
        <v/>
      </c>
      <c r="I305" t="str">
        <f>Detaildaten!Z307</f>
        <v>(Bitte Wählen)</v>
      </c>
      <c r="J305" t="str">
        <f>IF(Detaildaten!AA307="","",Detaildaten!AA307)</f>
        <v/>
      </c>
      <c r="L305" t="str">
        <f t="shared" si="44"/>
        <v/>
      </c>
      <c r="M305" t="str">
        <f t="shared" si="45"/>
        <v/>
      </c>
      <c r="N305" t="str">
        <f t="shared" si="46"/>
        <v/>
      </c>
      <c r="O305" t="str">
        <f t="shared" si="47"/>
        <v/>
      </c>
      <c r="Q305">
        <f>COUNTIFS(Optionen!$T$3:$T$8,Leistungsübersicht!$D$9,Optionen!$U$3:$U$8,'Leistungsübersicht - WIP'!E305)</f>
        <v>0</v>
      </c>
      <c r="S305" t="str">
        <f t="shared" si="48"/>
        <v/>
      </c>
      <c r="T305" t="str">
        <f t="shared" si="49"/>
        <v/>
      </c>
      <c r="U305" t="str">
        <f t="shared" si="50"/>
        <v/>
      </c>
      <c r="V305" t="str">
        <f t="shared" si="51"/>
        <v/>
      </c>
      <c r="X305" t="str">
        <f t="shared" si="52"/>
        <v/>
      </c>
      <c r="Y305" t="str">
        <f t="array" ref="Y305">IFERROR(INDEX($T$6:$T$305,MATCH(1,COUNTIF($Y$5:Y304,$T$6:$T$305)+($T$6:$T604&lt;&gt;"")*1,0)),"")</f>
        <v/>
      </c>
      <c r="Z305" t="str">
        <f t="shared" si="53"/>
        <v/>
      </c>
      <c r="AA305" t="str">
        <f t="shared" si="54"/>
        <v/>
      </c>
      <c r="AC305" t="str">
        <f>IF(Y305="","",VLOOKUP(Y305,Detaildaten!$F$8:$W$308,18,0))</f>
        <v/>
      </c>
      <c r="AD305" t="str">
        <f>IF(Y305="","",Leistungsübersicht!$D$9)</f>
        <v/>
      </c>
      <c r="AE305" t="str">
        <f>IF(Y305="","",IF(AD305=Optionen!$N$6,Optionen!$N$6,IF(AD305=Optionen!$N$5,Leistungsübersicht!$D$10,IF(AD305=Optionen!$N$4,Leistungsübersicht!$D$10))))</f>
        <v/>
      </c>
      <c r="AF305" t="str">
        <f>IF(Y305="","",IF(AD305=Optionen!$N$4,Leistungsübersicht!$D$11))</f>
        <v/>
      </c>
      <c r="AG305" s="19" t="str">
        <f>_xlfn.IFNA(INDEX(Verteilungsschlüssel!$B$5:$V$35,MATCH('Leistungsübersicht - WIP'!AC305,Verteilungsschlüssel!$B$5:$B$35,0),MATCH('Leistungsübersicht - WIP'!AE305,Verteilungsschlüssel!$B$5:$V$5,0)),"")</f>
        <v/>
      </c>
    </row>
  </sheetData>
  <sheetProtection algorithmName="SHA-512" hashValue="+Ti3elwOTubpwF2CDjEu0jr6lQL+9VOC9Na6+k+47ooq62lwGFY6WF0edt/AciTWlIm4yX+MkoobIULXMp54mw==" saltValue="lOaojhwBg9ouzJl9ZVrx4g==" spinCount="100000" sheet="1" selectLockedCells="1"/>
  <mergeCells count="13">
    <mergeCell ref="G4:H4"/>
    <mergeCell ref="I4:J4"/>
    <mergeCell ref="G2:J2"/>
    <mergeCell ref="X2:AA2"/>
    <mergeCell ref="X4:Y4"/>
    <mergeCell ref="Z4:AA4"/>
    <mergeCell ref="AC2:AG2"/>
    <mergeCell ref="L2:O2"/>
    <mergeCell ref="L4:M4"/>
    <mergeCell ref="N4:O4"/>
    <mergeCell ref="S2:V2"/>
    <mergeCell ref="S4:T4"/>
    <mergeCell ref="U4:V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sheetPr>
  <dimension ref="A1"/>
  <sheetViews>
    <sheetView workbookViewId="0">
      <selection activeCell="H27" sqref="H27"/>
    </sheetView>
  </sheetViews>
  <sheetFormatPr baseColWidth="10" defaultColWidth="8.88671875" defaultRowHeight="14.4" x14ac:dyDescent="0.3"/>
  <sheetData/>
  <sheetProtection algorithmName="SHA-512" hashValue="c/dlxYR6ABOp/qZyJrsx3H3JU3Sf/FdOISfeJVXxf+YDF0cWvaqgpMxNj+4EqjWRdrlmyVZ9fA5gU4dU5k5xZg==" saltValue="/IS24pvitlUW/QQ0C72ovw==" spinCount="100000" sheet="1" select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E308"/>
  <sheetViews>
    <sheetView showGridLines="0" zoomScale="85" zoomScaleNormal="85" workbookViewId="0">
      <selection activeCell="A24" sqref="A24"/>
    </sheetView>
  </sheetViews>
  <sheetFormatPr baseColWidth="10" defaultColWidth="8.88671875" defaultRowHeight="14.4" x14ac:dyDescent="0.3"/>
  <cols>
    <col min="3" max="3" width="38.88671875" bestFit="1" customWidth="1"/>
    <col min="4" max="4" width="86.77734375" bestFit="1" customWidth="1"/>
    <col min="5" max="5" width="34.21875" customWidth="1"/>
    <col min="6" max="6" width="100.77734375" customWidth="1"/>
    <col min="8" max="8" width="1" customWidth="1"/>
    <col min="9" max="9" width="17.109375" bestFit="1" customWidth="1"/>
    <col min="10" max="10" width="0.88671875" customWidth="1"/>
    <col min="11" max="15" width="16.44140625" customWidth="1"/>
    <col min="16" max="16" width="1.109375" customWidth="1"/>
    <col min="17" max="17" width="24.6640625" customWidth="1"/>
    <col min="18" max="18" width="1" customWidth="1"/>
    <col min="19" max="19" width="28.21875" customWidth="1"/>
    <col min="20" max="20" width="1" customWidth="1"/>
    <col min="21" max="21" width="60.109375" bestFit="1" customWidth="1"/>
    <col min="22" max="22" width="0.88671875" style="5" customWidth="1"/>
    <col min="23" max="23" width="33.77734375" style="5" bestFit="1" customWidth="1"/>
    <col min="24" max="24" width="18.6640625" bestFit="1" customWidth="1"/>
    <col min="25" max="25" width="1.33203125" customWidth="1"/>
    <col min="26" max="26" width="15.88671875" bestFit="1" customWidth="1"/>
    <col min="27" max="27" width="46.6640625" bestFit="1" customWidth="1"/>
    <col min="28" max="28" width="0.88671875" customWidth="1"/>
    <col min="29" max="29" width="13.77734375" bestFit="1" customWidth="1"/>
    <col min="30" max="30" width="12.33203125" bestFit="1" customWidth="1"/>
    <col min="31" max="31" width="14" bestFit="1" customWidth="1"/>
  </cols>
  <sheetData>
    <row r="2" spans="1:31" ht="31.2" x14ac:dyDescent="0.6">
      <c r="B2" s="15" t="s">
        <v>26</v>
      </c>
    </row>
    <row r="3" spans="1:31" x14ac:dyDescent="0.3">
      <c r="AB3" s="5"/>
    </row>
    <row r="4" spans="1:31" x14ac:dyDescent="0.3">
      <c r="B4" s="76" t="s">
        <v>20</v>
      </c>
      <c r="C4" s="76"/>
      <c r="D4" s="76"/>
      <c r="E4" s="76"/>
      <c r="F4" s="76"/>
      <c r="G4" s="76"/>
      <c r="H4" s="3"/>
      <c r="I4" s="76" t="s">
        <v>11</v>
      </c>
      <c r="J4" s="76"/>
      <c r="K4" s="76"/>
      <c r="L4" s="76"/>
      <c r="M4" s="76"/>
      <c r="N4" s="76"/>
      <c r="O4" s="76"/>
      <c r="P4" s="76"/>
      <c r="Q4" s="76"/>
      <c r="R4" s="76"/>
      <c r="S4" s="76"/>
      <c r="T4" s="76"/>
      <c r="U4" s="76"/>
      <c r="V4" s="10"/>
      <c r="W4" s="76" t="s">
        <v>22</v>
      </c>
      <c r="X4" s="76"/>
      <c r="Z4" s="76" t="s">
        <v>24</v>
      </c>
      <c r="AA4" s="76"/>
      <c r="AB4" s="5"/>
      <c r="AC4" s="76" t="s">
        <v>56</v>
      </c>
      <c r="AD4" s="76"/>
      <c r="AE4" s="76"/>
    </row>
    <row r="5" spans="1:31" x14ac:dyDescent="0.3">
      <c r="B5" s="77" t="s">
        <v>8</v>
      </c>
      <c r="C5" s="77" t="s">
        <v>9</v>
      </c>
      <c r="D5" s="14" t="s">
        <v>79</v>
      </c>
      <c r="E5" s="14" t="s">
        <v>78</v>
      </c>
      <c r="F5" s="77" t="s">
        <v>2</v>
      </c>
      <c r="G5" s="77" t="s">
        <v>10</v>
      </c>
      <c r="H5" s="11"/>
      <c r="I5" s="14" t="s">
        <v>83</v>
      </c>
      <c r="J5" s="12"/>
      <c r="K5" s="77" t="s">
        <v>17</v>
      </c>
      <c r="L5" s="77"/>
      <c r="M5" s="77"/>
      <c r="N5" s="77"/>
      <c r="O5" s="77"/>
      <c r="P5" s="12"/>
      <c r="Q5" s="78" t="s">
        <v>18</v>
      </c>
      <c r="R5" s="12"/>
      <c r="S5" s="78" t="s">
        <v>19</v>
      </c>
      <c r="T5" s="42"/>
      <c r="U5" s="41" t="s">
        <v>124</v>
      </c>
      <c r="V5" s="12"/>
      <c r="W5" s="77" t="s">
        <v>21</v>
      </c>
      <c r="X5" s="77" t="s">
        <v>23</v>
      </c>
      <c r="Y5" s="11"/>
      <c r="Z5" s="13" t="s">
        <v>87</v>
      </c>
      <c r="AA5" s="77" t="s">
        <v>25</v>
      </c>
      <c r="AB5" s="5"/>
      <c r="AC5" s="14" t="s">
        <v>59</v>
      </c>
      <c r="AD5" s="14" t="s">
        <v>57</v>
      </c>
      <c r="AE5" s="14" t="s">
        <v>55</v>
      </c>
    </row>
    <row r="6" spans="1:31" x14ac:dyDescent="0.3">
      <c r="B6" s="77"/>
      <c r="C6" s="77"/>
      <c r="D6" s="14"/>
      <c r="E6" s="14"/>
      <c r="F6" s="77"/>
      <c r="G6" s="77"/>
      <c r="H6" s="11"/>
      <c r="I6" s="14"/>
      <c r="J6" s="12"/>
      <c r="K6" s="14" t="s">
        <v>12</v>
      </c>
      <c r="L6" s="14" t="s">
        <v>13</v>
      </c>
      <c r="M6" s="14" t="s">
        <v>14</v>
      </c>
      <c r="N6" s="14" t="s">
        <v>15</v>
      </c>
      <c r="O6" s="14" t="s">
        <v>16</v>
      </c>
      <c r="P6" s="12"/>
      <c r="Q6" s="78"/>
      <c r="R6" s="12"/>
      <c r="S6" s="78"/>
      <c r="T6" s="42"/>
      <c r="U6" s="41"/>
      <c r="V6" s="12"/>
      <c r="W6" s="77"/>
      <c r="X6" s="77"/>
      <c r="Y6" s="11"/>
      <c r="Z6" s="13" t="s">
        <v>82</v>
      </c>
      <c r="AA6" s="77"/>
      <c r="AB6" s="5"/>
      <c r="AC6" s="14"/>
      <c r="AD6" s="14"/>
      <c r="AE6" s="14"/>
    </row>
    <row r="7" spans="1:31" ht="7.95" customHeight="1" x14ac:dyDescent="0.3">
      <c r="AB7" s="5"/>
    </row>
    <row r="8" spans="1:31" x14ac:dyDescent="0.3">
      <c r="A8" s="36" t="str">
        <f>IF(AA8="","",AA8)</f>
        <v/>
      </c>
      <c r="B8" s="6">
        <v>1</v>
      </c>
      <c r="C8" s="6" t="s">
        <v>63</v>
      </c>
      <c r="D8" s="6" t="s">
        <v>147</v>
      </c>
      <c r="E8" s="64">
        <v>10001</v>
      </c>
      <c r="F8" s="6" t="s">
        <v>147</v>
      </c>
      <c r="G8" s="6"/>
      <c r="H8" s="6"/>
      <c r="I8" s="31">
        <f>SUM(K8:S8)</f>
        <v>407476.1539317508</v>
      </c>
      <c r="J8" s="31"/>
      <c r="K8" s="31">
        <v>0</v>
      </c>
      <c r="L8" s="31">
        <v>152200</v>
      </c>
      <c r="M8" s="31">
        <v>124898.14910979228</v>
      </c>
      <c r="N8" s="31">
        <v>108834.71810089023</v>
      </c>
      <c r="O8" s="31">
        <v>0</v>
      </c>
      <c r="P8" s="6"/>
      <c r="Q8" s="31">
        <v>0</v>
      </c>
      <c r="R8" s="6"/>
      <c r="S8" s="31">
        <v>21543.286721068253</v>
      </c>
      <c r="T8" s="31"/>
      <c r="U8" s="43" t="s">
        <v>156</v>
      </c>
      <c r="V8" s="6"/>
      <c r="W8" s="6" t="s">
        <v>33</v>
      </c>
      <c r="X8" s="32">
        <v>0.3</v>
      </c>
      <c r="Y8" s="6"/>
      <c r="Z8" s="43" t="s">
        <v>5</v>
      </c>
      <c r="AA8" s="6"/>
      <c r="AB8" s="6"/>
      <c r="AC8" s="37" t="s">
        <v>35</v>
      </c>
      <c r="AD8" s="37" t="str">
        <f>IF(IF(X8&gt;0,1,0)+IF(SUM(K8:S8)&gt;0,1,0)+IF(F8&lt;&gt;"",1,0)+IF(W8&lt;&gt;"(Bitte Wählen)",1,0)+IF(AC8&lt;&gt;Optionen!$N$3,1)+IF(Z8&lt;&gt;"(Bitte Wählen)",1,0)=6,"Ja",IF(IF(X8&gt;0,1,0)+IF(SUM(K8:S8)&gt;0,1,0)+IF(F8&lt;&gt;"",1,0)+IF(W8&lt;&gt;"(Bitte Wählen)",1,0)+IF(AC8&lt;&gt;Optionen!$N$3,1)=0,"","Nein"))</f>
        <v>Ja</v>
      </c>
      <c r="AE8" s="37" t="s">
        <v>6</v>
      </c>
    </row>
    <row r="9" spans="1:31" x14ac:dyDescent="0.3">
      <c r="A9" s="36" t="str">
        <f t="shared" ref="A9:A72" si="0">IF(AA9="","",AA9)</f>
        <v/>
      </c>
      <c r="B9" s="7">
        <v>2</v>
      </c>
      <c r="C9" s="6" t="s">
        <v>63</v>
      </c>
      <c r="D9" s="6" t="s">
        <v>125</v>
      </c>
      <c r="E9" s="64" t="s">
        <v>138</v>
      </c>
      <c r="F9" s="6" t="s">
        <v>125</v>
      </c>
      <c r="G9" s="7"/>
      <c r="H9" s="7"/>
      <c r="I9" s="31">
        <f t="shared" ref="I9:I68" si="1">SUM(K9:S9)</f>
        <v>359887.36980712163</v>
      </c>
      <c r="J9" s="31"/>
      <c r="K9" s="31">
        <v>0</v>
      </c>
      <c r="L9" s="31">
        <v>101700</v>
      </c>
      <c r="M9" s="31">
        <v>116840.20400593472</v>
      </c>
      <c r="N9" s="31">
        <v>121193.76854599408</v>
      </c>
      <c r="O9" s="31">
        <v>0</v>
      </c>
      <c r="P9" s="31">
        <v>0</v>
      </c>
      <c r="Q9" s="31">
        <v>0</v>
      </c>
      <c r="R9" s="31">
        <v>0</v>
      </c>
      <c r="S9" s="31">
        <v>20153.397255192882</v>
      </c>
      <c r="T9" s="31"/>
      <c r="U9" s="43" t="s">
        <v>157</v>
      </c>
      <c r="V9" s="7"/>
      <c r="W9" s="6" t="s">
        <v>33</v>
      </c>
      <c r="X9" s="32">
        <v>0.3</v>
      </c>
      <c r="Y9" s="7"/>
      <c r="Z9" s="43" t="s">
        <v>5</v>
      </c>
      <c r="AA9" s="6"/>
      <c r="AB9" s="6"/>
      <c r="AC9" s="37" t="s">
        <v>35</v>
      </c>
      <c r="AD9" s="37" t="str">
        <f>IF(IF(X9&gt;0,1,0)+IF(SUM(K9:S9)&gt;0,1,0)+IF(F9&lt;&gt;"",1,0)+IF(W9&lt;&gt;"(Bitte Wählen)",1,0)+IF(AC9&lt;&gt;Optionen!$N$3,1)+IF(Z9&lt;&gt;"(Bitte Wählen)",1,0)=6,"Ja",IF(IF(X9&gt;0,1,0)+IF(SUM(K9:S9)&gt;0,1,0)+IF(F9&lt;&gt;"",1,0)+IF(W9&lt;&gt;"(Bitte Wählen)",1,0)+IF(AC9&lt;&gt;Optionen!$N$3,1)=0,"","Nein"))</f>
        <v>Ja</v>
      </c>
      <c r="AE9" s="37" t="s">
        <v>6</v>
      </c>
    </row>
    <row r="10" spans="1:31" x14ac:dyDescent="0.3">
      <c r="A10" s="36" t="str">
        <f t="shared" si="0"/>
        <v/>
      </c>
      <c r="B10" s="7">
        <v>3</v>
      </c>
      <c r="C10" s="7" t="s">
        <v>63</v>
      </c>
      <c r="D10" s="7" t="s">
        <v>126</v>
      </c>
      <c r="E10" s="64" t="s">
        <v>139</v>
      </c>
      <c r="F10" s="7" t="s">
        <v>126</v>
      </c>
      <c r="G10" s="7"/>
      <c r="H10" s="7"/>
      <c r="I10" s="31">
        <f t="shared" si="1"/>
        <v>162465.88093471812</v>
      </c>
      <c r="J10" s="31"/>
      <c r="K10" s="31">
        <v>0</v>
      </c>
      <c r="L10" s="31">
        <v>38600</v>
      </c>
      <c r="M10" s="31">
        <v>60434.588278931747</v>
      </c>
      <c r="N10" s="31">
        <v>53007.121661721074</v>
      </c>
      <c r="O10" s="31">
        <v>0</v>
      </c>
      <c r="P10" s="31">
        <v>0</v>
      </c>
      <c r="Q10" s="31">
        <v>0</v>
      </c>
      <c r="R10" s="31">
        <v>0</v>
      </c>
      <c r="S10" s="31">
        <v>10424.170994065284</v>
      </c>
      <c r="T10" s="31"/>
      <c r="U10" s="43" t="s">
        <v>158</v>
      </c>
      <c r="V10" s="7"/>
      <c r="W10" s="6" t="s">
        <v>33</v>
      </c>
      <c r="X10" s="32">
        <v>0.2</v>
      </c>
      <c r="Y10" s="7"/>
      <c r="Z10" s="43" t="s">
        <v>5</v>
      </c>
      <c r="AA10" s="6"/>
      <c r="AB10" s="6"/>
      <c r="AC10" s="37" t="s">
        <v>35</v>
      </c>
      <c r="AD10" s="37" t="str">
        <f>IF(IF(X10&gt;0,1,0)+IF(SUM(K10:S10)&gt;0,1,0)+IF(F10&lt;&gt;"",1,0)+IF(W10&lt;&gt;"(Bitte Wählen)",1,0)+IF(AC10&lt;&gt;Optionen!$N$3,1)+IF(Z10&lt;&gt;"(Bitte Wählen)",1,0)=6,"Ja",IF(IF(X10&gt;0,1,0)+IF(SUM(K10:S10)&gt;0,1,0)+IF(F10&lt;&gt;"",1,0)+IF(W10&lt;&gt;"(Bitte Wählen)",1,0)+IF(AC10&lt;&gt;Optionen!$N$3,1)=0,"","Nein"))</f>
        <v>Ja</v>
      </c>
      <c r="AE10" s="37" t="s">
        <v>6</v>
      </c>
    </row>
    <row r="11" spans="1:31" x14ac:dyDescent="0.3">
      <c r="A11" s="36" t="str">
        <f t="shared" si="0"/>
        <v/>
      </c>
      <c r="B11" s="7">
        <v>4</v>
      </c>
      <c r="C11" s="7" t="s">
        <v>63</v>
      </c>
      <c r="D11" s="7" t="s">
        <v>127</v>
      </c>
      <c r="E11" s="64" t="s">
        <v>140</v>
      </c>
      <c r="F11" s="7" t="s">
        <v>127</v>
      </c>
      <c r="G11" s="7"/>
      <c r="H11" s="7"/>
      <c r="I11" s="31">
        <f t="shared" si="1"/>
        <v>422764.93805637985</v>
      </c>
      <c r="J11" s="31"/>
      <c r="K11" s="31">
        <v>0</v>
      </c>
      <c r="L11" s="31">
        <v>152200</v>
      </c>
      <c r="M11" s="31">
        <v>132956.09421364983</v>
      </c>
      <c r="N11" s="31">
        <v>114675.66765578635</v>
      </c>
      <c r="O11" s="31">
        <v>0</v>
      </c>
      <c r="P11" s="31">
        <v>0</v>
      </c>
      <c r="Q11" s="31">
        <v>0</v>
      </c>
      <c r="R11" s="31">
        <v>0</v>
      </c>
      <c r="S11" s="31">
        <v>22933.17618694362</v>
      </c>
      <c r="T11" s="31"/>
      <c r="U11" s="43" t="s">
        <v>156</v>
      </c>
      <c r="V11" s="7"/>
      <c r="W11" s="6" t="s">
        <v>33</v>
      </c>
      <c r="X11" s="32">
        <v>0.3</v>
      </c>
      <c r="Y11" s="7"/>
      <c r="Z11" s="43" t="s">
        <v>5</v>
      </c>
      <c r="AA11" s="6"/>
      <c r="AB11" s="6"/>
      <c r="AC11" s="37" t="s">
        <v>35</v>
      </c>
      <c r="AD11" s="37" t="str">
        <f>IF(IF(X11&gt;0,1,0)+IF(SUM(K11:S11)&gt;0,1,0)+IF(F11&lt;&gt;"",1,0)+IF(W11&lt;&gt;"(Bitte Wählen)",1,0)+IF(AC11&lt;&gt;Optionen!$N$3,1)+IF(Z11&lt;&gt;"(Bitte Wählen)",1,0)=6,"Ja",IF(IF(X11&gt;0,1,0)+IF(SUM(K11:S11)&gt;0,1,0)+IF(F11&lt;&gt;"",1,0)+IF(W11&lt;&gt;"(Bitte Wählen)",1,0)+IF(AC11&lt;&gt;Optionen!$N$3,1)=0,"","Nein"))</f>
        <v>Ja</v>
      </c>
      <c r="AE11" s="37" t="s">
        <v>6</v>
      </c>
    </row>
    <row r="12" spans="1:31" x14ac:dyDescent="0.3">
      <c r="A12" s="36" t="str">
        <f t="shared" si="0"/>
        <v/>
      </c>
      <c r="B12" s="7">
        <v>5</v>
      </c>
      <c r="C12" s="7" t="s">
        <v>63</v>
      </c>
      <c r="D12" s="7" t="s">
        <v>128</v>
      </c>
      <c r="E12" s="65" t="s">
        <v>141</v>
      </c>
      <c r="F12" s="7" t="s">
        <v>128</v>
      </c>
      <c r="G12" s="7"/>
      <c r="H12" s="7"/>
      <c r="I12" s="31">
        <f t="shared" si="1"/>
        <v>341498.58568249259</v>
      </c>
      <c r="J12" s="31"/>
      <c r="K12" s="31">
        <v>0</v>
      </c>
      <c r="L12" s="31">
        <v>112300</v>
      </c>
      <c r="M12" s="31">
        <v>108782.25890207714</v>
      </c>
      <c r="N12" s="31">
        <v>101652.81899109793</v>
      </c>
      <c r="O12" s="31">
        <v>0</v>
      </c>
      <c r="P12" s="7"/>
      <c r="Q12" s="31">
        <v>0</v>
      </c>
      <c r="R12" s="7"/>
      <c r="S12" s="31">
        <v>18763.507789317508</v>
      </c>
      <c r="T12" s="31"/>
      <c r="U12" s="43" t="s">
        <v>159</v>
      </c>
      <c r="V12" s="7"/>
      <c r="W12" s="6" t="s">
        <v>33</v>
      </c>
      <c r="X12" s="32">
        <v>0.55000000000000004</v>
      </c>
      <c r="Y12" s="7"/>
      <c r="Z12" s="43" t="s">
        <v>5</v>
      </c>
      <c r="AA12" s="6"/>
      <c r="AB12" s="6"/>
      <c r="AC12" s="37" t="s">
        <v>35</v>
      </c>
      <c r="AD12" s="37" t="str">
        <f>IF(IF(X12&gt;0,1,0)+IF(SUM(K12:S12)&gt;0,1,0)+IF(F12&lt;&gt;"",1,0)+IF(W12&lt;&gt;"(Bitte Wählen)",1,0)+IF(AC12&lt;&gt;Optionen!$N$3,1)+IF(Z12&lt;&gt;"(Bitte Wählen)",1,0)=6,"Ja",IF(IF(X12&gt;0,1,0)+IF(SUM(K12:S12)&gt;0,1,0)+IF(F12&lt;&gt;"",1,0)+IF(W12&lt;&gt;"(Bitte Wählen)",1,0)+IF(AC12&lt;&gt;Optionen!$N$3,1)=0,"","Nein"))</f>
        <v>Ja</v>
      </c>
      <c r="AE12" s="37" t="s">
        <v>6</v>
      </c>
    </row>
    <row r="13" spans="1:31" x14ac:dyDescent="0.3">
      <c r="A13" s="36" t="str">
        <f t="shared" si="0"/>
        <v/>
      </c>
      <c r="B13" s="7">
        <v>6</v>
      </c>
      <c r="C13" s="7" t="s">
        <v>63</v>
      </c>
      <c r="D13" s="7" t="s">
        <v>129</v>
      </c>
      <c r="E13" s="65" t="s">
        <v>142</v>
      </c>
      <c r="F13" s="7" t="s">
        <v>129</v>
      </c>
      <c r="G13" s="7"/>
      <c r="H13" s="7"/>
      <c r="I13" s="31">
        <f t="shared" si="1"/>
        <v>310921.01743323443</v>
      </c>
      <c r="J13" s="31"/>
      <c r="K13" s="31">
        <v>0</v>
      </c>
      <c r="L13" s="31">
        <v>112300</v>
      </c>
      <c r="M13" s="31">
        <v>92666.368694362012</v>
      </c>
      <c r="N13" s="31">
        <v>89970.919881305643</v>
      </c>
      <c r="O13" s="31">
        <v>0</v>
      </c>
      <c r="P13" s="7"/>
      <c r="Q13" s="31">
        <v>0</v>
      </c>
      <c r="R13" s="7"/>
      <c r="S13" s="31">
        <v>15983.728857566766</v>
      </c>
      <c r="T13" s="31"/>
      <c r="U13" s="43" t="s">
        <v>159</v>
      </c>
      <c r="V13" s="7"/>
      <c r="W13" s="6" t="s">
        <v>33</v>
      </c>
      <c r="X13" s="32">
        <v>0.55000000000000004</v>
      </c>
      <c r="Y13" s="7"/>
      <c r="Z13" s="43" t="s">
        <v>5</v>
      </c>
      <c r="AA13" s="6"/>
      <c r="AB13" s="6"/>
      <c r="AC13" s="37" t="s">
        <v>35</v>
      </c>
      <c r="AD13" s="37" t="str">
        <f>IF(IF(X13&gt;0,1,0)+IF(SUM(K13:S13)&gt;0,1,0)+IF(F13&lt;&gt;"",1,0)+IF(W13&lt;&gt;"(Bitte Wählen)",1,0)+IF(AC13&lt;&gt;Optionen!$N$3,1)+IF(Z13&lt;&gt;"(Bitte Wählen)",1,0)=6,"Ja",IF(IF(X13&gt;0,1,0)+IF(SUM(K13:S13)&gt;0,1,0)+IF(F13&lt;&gt;"",1,0)+IF(W13&lt;&gt;"(Bitte Wählen)",1,0)+IF(AC13&lt;&gt;Optionen!$N$3,1)=0,"","Nein"))</f>
        <v>Ja</v>
      </c>
      <c r="AE13" s="37" t="s">
        <v>6</v>
      </c>
    </row>
    <row r="14" spans="1:31" x14ac:dyDescent="0.3">
      <c r="A14" s="36" t="str">
        <f t="shared" si="0"/>
        <v/>
      </c>
      <c r="B14" s="7">
        <v>7</v>
      </c>
      <c r="C14" s="7" t="s">
        <v>63</v>
      </c>
      <c r="D14" s="7" t="s">
        <v>130</v>
      </c>
      <c r="E14" s="65" t="s">
        <v>143</v>
      </c>
      <c r="F14" s="7" t="s">
        <v>130</v>
      </c>
      <c r="G14" s="7"/>
      <c r="H14" s="7"/>
      <c r="I14" s="31">
        <f t="shared" si="1"/>
        <v>470420.07455489604</v>
      </c>
      <c r="J14" s="31"/>
      <c r="K14" s="31">
        <v>0</v>
      </c>
      <c r="L14" s="31">
        <v>111400</v>
      </c>
      <c r="M14" s="31">
        <v>165187.87462908009</v>
      </c>
      <c r="N14" s="31">
        <v>165339.46587537092</v>
      </c>
      <c r="O14" s="31">
        <v>0</v>
      </c>
      <c r="P14" s="7"/>
      <c r="Q14" s="31">
        <v>0</v>
      </c>
      <c r="R14" s="7"/>
      <c r="S14" s="31">
        <v>28492.734050445102</v>
      </c>
      <c r="T14" s="31"/>
      <c r="U14" s="43" t="s">
        <v>157</v>
      </c>
      <c r="V14" s="7"/>
      <c r="W14" s="6" t="s">
        <v>33</v>
      </c>
      <c r="X14" s="32">
        <v>0.6</v>
      </c>
      <c r="Y14" s="7"/>
      <c r="Z14" s="43" t="s">
        <v>5</v>
      </c>
      <c r="AA14" s="6"/>
      <c r="AB14" s="6"/>
      <c r="AC14" s="37" t="s">
        <v>35</v>
      </c>
      <c r="AD14" s="37" t="str">
        <f>IF(IF(X14&gt;0,1,0)+IF(SUM(K14:S14)&gt;0,1,0)+IF(F14&lt;&gt;"",1,0)+IF(W14&lt;&gt;"(Bitte Wählen)",1,0)+IF(AC14&lt;&gt;Optionen!$N$3,1)+IF(Z14&lt;&gt;"(Bitte Wählen)",1,0)=6,"Ja",IF(IF(X14&gt;0,1,0)+IF(SUM(K14:S14)&gt;0,1,0)+IF(F14&lt;&gt;"",1,0)+IF(W14&lt;&gt;"(Bitte Wählen)",1,0)+IF(AC14&lt;&gt;Optionen!$N$3,1)=0,"","Nein"))</f>
        <v>Ja</v>
      </c>
      <c r="AE14" s="37" t="s">
        <v>6</v>
      </c>
    </row>
    <row r="15" spans="1:31" x14ac:dyDescent="0.3">
      <c r="A15" s="36" t="str">
        <f t="shared" si="0"/>
        <v/>
      </c>
      <c r="B15" s="7">
        <v>8</v>
      </c>
      <c r="C15" s="7" t="s">
        <v>63</v>
      </c>
      <c r="D15" s="7" t="s">
        <v>131</v>
      </c>
      <c r="E15" s="65" t="s">
        <v>144</v>
      </c>
      <c r="F15" s="7" t="s">
        <v>131</v>
      </c>
      <c r="G15" s="7"/>
      <c r="H15" s="7"/>
      <c r="I15" s="31">
        <f t="shared" si="1"/>
        <v>404553.7221810089</v>
      </c>
      <c r="J15" s="31"/>
      <c r="K15" s="31">
        <v>0</v>
      </c>
      <c r="L15" s="31">
        <v>91400</v>
      </c>
      <c r="M15" s="31">
        <v>141014.03931750741</v>
      </c>
      <c r="N15" s="31">
        <v>147816.61721068251</v>
      </c>
      <c r="O15" s="31">
        <v>0</v>
      </c>
      <c r="P15" s="7"/>
      <c r="Q15" s="31">
        <v>0</v>
      </c>
      <c r="R15" s="7"/>
      <c r="S15" s="31">
        <v>24323.065652818994</v>
      </c>
      <c r="T15" s="31"/>
      <c r="U15" s="43" t="s">
        <v>160</v>
      </c>
      <c r="V15" s="7"/>
      <c r="W15" s="6" t="s">
        <v>33</v>
      </c>
      <c r="X15" s="32">
        <v>0.45</v>
      </c>
      <c r="Y15" s="7"/>
      <c r="Z15" s="43" t="s">
        <v>5</v>
      </c>
      <c r="AA15" s="6"/>
      <c r="AB15" s="6"/>
      <c r="AC15" s="37" t="s">
        <v>35</v>
      </c>
      <c r="AD15" s="37" t="str">
        <f>IF(IF(X15&gt;0,1,0)+IF(SUM(K15:S15)&gt;0,1,0)+IF(F15&lt;&gt;"",1,0)+IF(W15&lt;&gt;"(Bitte Wählen)",1,0)+IF(AC15&lt;&gt;Optionen!$N$3,1)+IF(Z15&lt;&gt;"(Bitte Wählen)",1,0)=6,"Ja",IF(IF(X15&gt;0,1,0)+IF(SUM(K15:S15)&gt;0,1,0)+IF(F15&lt;&gt;"",1,0)+IF(W15&lt;&gt;"(Bitte Wählen)",1,0)+IF(AC15&lt;&gt;Optionen!$N$3,1)=0,"","Nein"))</f>
        <v>Ja</v>
      </c>
      <c r="AE15" s="37" t="s">
        <v>6</v>
      </c>
    </row>
    <row r="16" spans="1:31" x14ac:dyDescent="0.3">
      <c r="A16" s="36" t="str">
        <f t="shared" si="0"/>
        <v/>
      </c>
      <c r="B16" s="7">
        <v>9</v>
      </c>
      <c r="C16" s="7" t="s">
        <v>63</v>
      </c>
      <c r="D16" s="7" t="s">
        <v>132</v>
      </c>
      <c r="E16" s="65" t="s">
        <v>145</v>
      </c>
      <c r="F16" s="7" t="s">
        <v>132</v>
      </c>
      <c r="G16" s="7"/>
      <c r="H16" s="7"/>
      <c r="I16" s="31">
        <f t="shared" si="1"/>
        <v>0</v>
      </c>
      <c r="J16" s="31"/>
      <c r="K16" s="31">
        <v>0</v>
      </c>
      <c r="L16" s="31">
        <v>0</v>
      </c>
      <c r="M16" s="31">
        <v>0</v>
      </c>
      <c r="N16" s="31">
        <v>0</v>
      </c>
      <c r="O16" s="31">
        <v>0</v>
      </c>
      <c r="P16" s="7"/>
      <c r="Q16" s="31">
        <v>0</v>
      </c>
      <c r="R16" s="7"/>
      <c r="S16" s="31" t="s">
        <v>155</v>
      </c>
      <c r="T16" s="31"/>
      <c r="U16" s="43"/>
      <c r="V16" s="7"/>
      <c r="W16" s="6" t="s">
        <v>33</v>
      </c>
      <c r="X16" s="32">
        <v>0.5</v>
      </c>
      <c r="Y16" s="7"/>
      <c r="Z16" s="43" t="s">
        <v>5</v>
      </c>
      <c r="AA16" s="6"/>
      <c r="AB16" s="6"/>
      <c r="AC16" s="37" t="s">
        <v>35</v>
      </c>
      <c r="AD16" s="37" t="str">
        <f>IF(IF(X16&gt;0,1,0)+IF(SUM(K16:S16)&gt;0,1,0)+IF(F16&lt;&gt;"",1,0)+IF(W16&lt;&gt;"(Bitte Wählen)",1,0)+IF(AC16&lt;&gt;Optionen!$N$3,1)+IF(Z16&lt;&gt;"(Bitte Wählen)",1,0)=6,"Ja",IF(IF(X16&gt;0,1,0)+IF(SUM(K16:S16)&gt;0,1,0)+IF(F16&lt;&gt;"",1,0)+IF(W16&lt;&gt;"(Bitte Wählen)",1,0)+IF(AC16&lt;&gt;Optionen!$N$3,1)=0,"","Nein"))</f>
        <v>Nein</v>
      </c>
      <c r="AE16" s="37" t="s">
        <v>5</v>
      </c>
    </row>
    <row r="17" spans="1:31" x14ac:dyDescent="0.3">
      <c r="A17" s="36" t="str">
        <f t="shared" si="0"/>
        <v/>
      </c>
      <c r="B17" s="6">
        <v>10</v>
      </c>
      <c r="C17" s="7" t="s">
        <v>63</v>
      </c>
      <c r="D17" s="7" t="s">
        <v>133</v>
      </c>
      <c r="E17" s="65" t="s">
        <v>146</v>
      </c>
      <c r="F17" s="7" t="s">
        <v>133</v>
      </c>
      <c r="G17" s="7"/>
      <c r="H17" s="7"/>
      <c r="I17" s="31">
        <f t="shared" si="1"/>
        <v>481642.50630563794</v>
      </c>
      <c r="J17" s="31"/>
      <c r="K17" s="31">
        <v>0</v>
      </c>
      <c r="L17" s="31">
        <v>130400</v>
      </c>
      <c r="M17" s="31">
        <v>149071.98442136499</v>
      </c>
      <c r="N17" s="31">
        <v>176457.56676557864</v>
      </c>
      <c r="O17" s="31">
        <v>0</v>
      </c>
      <c r="P17" s="7"/>
      <c r="Q17" s="31">
        <v>0</v>
      </c>
      <c r="R17" s="7"/>
      <c r="S17" s="31">
        <v>25712.955118694368</v>
      </c>
      <c r="T17" s="31"/>
      <c r="U17" s="43" t="s">
        <v>161</v>
      </c>
      <c r="V17" s="7"/>
      <c r="W17" s="6" t="s">
        <v>33</v>
      </c>
      <c r="X17" s="32">
        <v>0.75</v>
      </c>
      <c r="Y17" s="7"/>
      <c r="Z17" s="43" t="s">
        <v>5</v>
      </c>
      <c r="AA17" s="6"/>
      <c r="AB17" s="6"/>
      <c r="AC17" s="37" t="s">
        <v>35</v>
      </c>
      <c r="AD17" s="37" t="str">
        <f>IF(IF(X17&gt;0,1,0)+IF(SUM(K17:S17)&gt;0,1,0)+IF(F17&lt;&gt;"",1,0)+IF(W17&lt;&gt;"(Bitte Wählen)",1,0)+IF(AC17&lt;&gt;Optionen!$N$3,1)+IF(Z17&lt;&gt;"(Bitte Wählen)",1,0)=6,"Ja",IF(IF(X17&gt;0,1,0)+IF(SUM(K17:S17)&gt;0,1,0)+IF(F17&lt;&gt;"",1,0)+IF(W17&lt;&gt;"(Bitte Wählen)",1,0)+IF(AC17&lt;&gt;Optionen!$N$3,1)=0,"","Nein"))</f>
        <v>Ja</v>
      </c>
      <c r="AE17" s="37" t="s">
        <v>6</v>
      </c>
    </row>
    <row r="18" spans="1:31" x14ac:dyDescent="0.3">
      <c r="A18" s="36" t="str">
        <f t="shared" si="0"/>
        <v/>
      </c>
      <c r="B18" s="7">
        <v>11</v>
      </c>
      <c r="C18" s="7" t="s">
        <v>63</v>
      </c>
      <c r="D18" s="7" t="s">
        <v>134</v>
      </c>
      <c r="E18" s="65">
        <v>10736</v>
      </c>
      <c r="F18" s="7" t="s">
        <v>134</v>
      </c>
      <c r="G18" s="7"/>
      <c r="H18" s="7"/>
      <c r="I18" s="31">
        <f t="shared" si="1"/>
        <v>439842.506305638</v>
      </c>
      <c r="J18" s="31"/>
      <c r="K18" s="31">
        <v>0</v>
      </c>
      <c r="L18" s="31">
        <v>111400</v>
      </c>
      <c r="M18" s="31">
        <v>149071.98442136499</v>
      </c>
      <c r="N18" s="31">
        <v>153657.56676557864</v>
      </c>
      <c r="O18" s="31">
        <v>0</v>
      </c>
      <c r="P18" s="7"/>
      <c r="Q18" s="31">
        <v>0</v>
      </c>
      <c r="R18" s="7"/>
      <c r="S18" s="31">
        <v>25712.955118694368</v>
      </c>
      <c r="T18" s="31"/>
      <c r="U18" s="43" t="s">
        <v>157</v>
      </c>
      <c r="V18" s="7"/>
      <c r="W18" s="6" t="s">
        <v>33</v>
      </c>
      <c r="X18" s="32">
        <v>0.6</v>
      </c>
      <c r="Y18" s="7"/>
      <c r="Z18" s="43" t="s">
        <v>5</v>
      </c>
      <c r="AA18" s="6"/>
      <c r="AB18" s="6"/>
      <c r="AC18" s="37" t="s">
        <v>35</v>
      </c>
      <c r="AD18" s="37" t="str">
        <f>IF(IF(X18&gt;0,1,0)+IF(SUM(K18:S18)&gt;0,1,0)+IF(F18&lt;&gt;"",1,0)+IF(W18&lt;&gt;"(Bitte Wählen)",1,0)+IF(AC18&lt;&gt;Optionen!$N$3,1)+IF(Z18&lt;&gt;"(Bitte Wählen)",1,0)=6,"Ja",IF(IF(X18&gt;0,1,0)+IF(SUM(K18:S18)&gt;0,1,0)+IF(F18&lt;&gt;"",1,0)+IF(W18&lt;&gt;"(Bitte Wählen)",1,0)+IF(AC18&lt;&gt;Optionen!$N$3,1)=0,"","Nein"))</f>
        <v>Ja</v>
      </c>
      <c r="AE18" s="37" t="s">
        <v>6</v>
      </c>
    </row>
    <row r="19" spans="1:31" x14ac:dyDescent="0.3">
      <c r="A19" s="36" t="str">
        <f t="shared" si="0"/>
        <v/>
      </c>
      <c r="B19" s="7">
        <v>12</v>
      </c>
      <c r="C19" s="7" t="s">
        <v>63</v>
      </c>
      <c r="D19" s="7" t="s">
        <v>135</v>
      </c>
      <c r="E19" s="65">
        <v>10744</v>
      </c>
      <c r="F19" s="7" t="s">
        <v>135</v>
      </c>
      <c r="G19" s="7"/>
      <c r="H19" s="7"/>
      <c r="I19" s="31">
        <f t="shared" si="1"/>
        <v>0</v>
      </c>
      <c r="J19" s="31"/>
      <c r="K19" s="31">
        <v>0</v>
      </c>
      <c r="L19" s="31">
        <v>0</v>
      </c>
      <c r="M19" s="31">
        <v>0</v>
      </c>
      <c r="N19" s="31">
        <v>0</v>
      </c>
      <c r="O19" s="31">
        <v>0</v>
      </c>
      <c r="P19" s="7"/>
      <c r="Q19" s="31">
        <v>0</v>
      </c>
      <c r="R19" s="7"/>
      <c r="S19" s="31" t="s">
        <v>155</v>
      </c>
      <c r="T19" s="31"/>
      <c r="U19" s="43"/>
      <c r="V19" s="7"/>
      <c r="W19" s="6" t="s">
        <v>33</v>
      </c>
      <c r="X19" s="32">
        <v>0.5</v>
      </c>
      <c r="Y19" s="7"/>
      <c r="Z19" s="43" t="s">
        <v>5</v>
      </c>
      <c r="AA19" s="6"/>
      <c r="AB19" s="6"/>
      <c r="AC19" s="37" t="s">
        <v>35</v>
      </c>
      <c r="AD19" s="37" t="str">
        <f>IF(IF(X19&gt;0,1,0)+IF(SUM(K19:S19)&gt;0,1,0)+IF(F19&lt;&gt;"",1,0)+IF(W19&lt;&gt;"(Bitte Wählen)",1,0)+IF(AC19&lt;&gt;Optionen!$N$3,1)+IF(Z19&lt;&gt;"(Bitte Wählen)",1,0)=6,"Ja",IF(IF(X19&gt;0,1,0)+IF(SUM(K19:S19)&gt;0,1,0)+IF(F19&lt;&gt;"",1,0)+IF(W19&lt;&gt;"(Bitte Wählen)",1,0)+IF(AC19&lt;&gt;Optionen!$N$3,1)=0,"","Nein"))</f>
        <v>Nein</v>
      </c>
      <c r="AE19" s="37" t="s">
        <v>5</v>
      </c>
    </row>
    <row r="20" spans="1:31" x14ac:dyDescent="0.3">
      <c r="A20" s="36" t="str">
        <f t="shared" si="0"/>
        <v/>
      </c>
      <c r="B20" s="7">
        <v>13</v>
      </c>
      <c r="C20" s="7" t="s">
        <v>63</v>
      </c>
      <c r="D20" s="7" t="s">
        <v>136</v>
      </c>
      <c r="E20" s="65">
        <v>10768</v>
      </c>
      <c r="F20" s="7" t="s">
        <v>136</v>
      </c>
      <c r="G20" s="7"/>
      <c r="H20" s="7"/>
      <c r="I20" s="31">
        <f t="shared" si="1"/>
        <v>0</v>
      </c>
      <c r="J20" s="31"/>
      <c r="K20" s="31">
        <v>0</v>
      </c>
      <c r="L20" s="31">
        <v>0</v>
      </c>
      <c r="M20" s="31">
        <v>0</v>
      </c>
      <c r="N20" s="31">
        <v>0</v>
      </c>
      <c r="O20" s="31">
        <v>0</v>
      </c>
      <c r="P20" s="7"/>
      <c r="Q20" s="31">
        <v>0</v>
      </c>
      <c r="R20" s="7"/>
      <c r="S20" s="31" t="s">
        <v>155</v>
      </c>
      <c r="T20" s="31"/>
      <c r="U20" s="43"/>
      <c r="V20" s="7"/>
      <c r="W20" s="6" t="s">
        <v>33</v>
      </c>
      <c r="X20" s="32">
        <v>0.6</v>
      </c>
      <c r="Y20" s="7"/>
      <c r="Z20" s="43" t="s">
        <v>5</v>
      </c>
      <c r="AA20" s="6"/>
      <c r="AB20" s="6"/>
      <c r="AC20" s="37" t="s">
        <v>35</v>
      </c>
      <c r="AD20" s="37" t="str">
        <f>IF(IF(X20&gt;0,1,0)+IF(SUM(K20:S20)&gt;0,1,0)+IF(F20&lt;&gt;"",1,0)+IF(W20&lt;&gt;"(Bitte Wählen)",1,0)+IF(AC20&lt;&gt;Optionen!$N$3,1)+IF(Z20&lt;&gt;"(Bitte Wählen)",1,0)=6,"Ja",IF(IF(X20&gt;0,1,0)+IF(SUM(K20:S20)&gt;0,1,0)+IF(F20&lt;&gt;"",1,0)+IF(W20&lt;&gt;"(Bitte Wählen)",1,0)+IF(AC20&lt;&gt;Optionen!$N$3,1)=0,"","Nein"))</f>
        <v>Nein</v>
      </c>
      <c r="AE20" s="37" t="s">
        <v>5</v>
      </c>
    </row>
    <row r="21" spans="1:31" x14ac:dyDescent="0.3">
      <c r="A21" s="36" t="str">
        <f t="shared" si="0"/>
        <v/>
      </c>
      <c r="B21" s="7">
        <v>14</v>
      </c>
      <c r="C21" s="7" t="s">
        <v>63</v>
      </c>
      <c r="D21" s="7" t="s">
        <v>135</v>
      </c>
      <c r="E21" s="65">
        <v>10744</v>
      </c>
      <c r="F21" s="7" t="s">
        <v>137</v>
      </c>
      <c r="G21" s="7"/>
      <c r="H21" s="7"/>
      <c r="I21" s="31">
        <f t="shared" si="1"/>
        <v>367187.36980712163</v>
      </c>
      <c r="J21" s="31"/>
      <c r="K21" s="31">
        <v>0</v>
      </c>
      <c r="L21" s="31">
        <v>127200</v>
      </c>
      <c r="M21" s="31">
        <v>116840.20400593472</v>
      </c>
      <c r="N21" s="31">
        <v>102993.76854599408</v>
      </c>
      <c r="O21" s="31">
        <v>0</v>
      </c>
      <c r="P21" s="7"/>
      <c r="Q21" s="31">
        <v>0</v>
      </c>
      <c r="R21" s="7"/>
      <c r="S21" s="31">
        <v>20153.397255192882</v>
      </c>
      <c r="T21" s="31"/>
      <c r="U21" s="43" t="s">
        <v>162</v>
      </c>
      <c r="V21" s="7"/>
      <c r="W21" s="6" t="s">
        <v>33</v>
      </c>
      <c r="X21" s="32">
        <v>0.3</v>
      </c>
      <c r="Y21" s="7"/>
      <c r="Z21" s="43" t="s">
        <v>5</v>
      </c>
      <c r="AA21" s="6"/>
      <c r="AB21" s="6"/>
      <c r="AC21" s="37" t="s">
        <v>35</v>
      </c>
      <c r="AD21" s="37" t="str">
        <f>IF(IF(X21&gt;0,1,0)+IF(SUM(K21:S21)&gt;0,1,0)+IF(F21&lt;&gt;"",1,0)+IF(W21&lt;&gt;"(Bitte Wählen)",1,0)+IF(AC21&lt;&gt;Optionen!$N$3,1)+IF(Z21&lt;&gt;"(Bitte Wählen)",1,0)=6,"Ja",IF(IF(X21&gt;0,1,0)+IF(SUM(K21:S21)&gt;0,1,0)+IF(F21&lt;&gt;"",1,0)+IF(W21&lt;&gt;"(Bitte Wählen)",1,0)+IF(AC21&lt;&gt;Optionen!$N$3,1)=0,"","Nein"))</f>
        <v>Ja</v>
      </c>
      <c r="AE21" s="37" t="s">
        <v>6</v>
      </c>
    </row>
    <row r="22" spans="1:31" x14ac:dyDescent="0.3">
      <c r="A22" s="36" t="str">
        <f t="shared" si="0"/>
        <v/>
      </c>
      <c r="B22" s="7">
        <v>15</v>
      </c>
      <c r="C22" s="7" t="s">
        <v>63</v>
      </c>
      <c r="D22" s="7" t="s">
        <v>154</v>
      </c>
      <c r="E22" s="65">
        <v>10000</v>
      </c>
      <c r="F22" s="7" t="s">
        <v>148</v>
      </c>
      <c r="G22" s="7"/>
      <c r="H22" s="7"/>
      <c r="I22" s="31">
        <f t="shared" si="1"/>
        <v>1060140</v>
      </c>
      <c r="J22" s="31"/>
      <c r="K22" s="31">
        <v>0</v>
      </c>
      <c r="L22" s="31">
        <v>309500</v>
      </c>
      <c r="M22" s="31">
        <v>391200</v>
      </c>
      <c r="N22" s="31">
        <v>291200</v>
      </c>
      <c r="O22" s="31">
        <v>0</v>
      </c>
      <c r="P22" s="7"/>
      <c r="Q22" s="31">
        <v>0</v>
      </c>
      <c r="R22" s="7"/>
      <c r="S22" s="31">
        <v>68240</v>
      </c>
      <c r="T22" s="31"/>
      <c r="U22" s="43" t="s">
        <v>163</v>
      </c>
      <c r="V22" s="7"/>
      <c r="W22" s="6" t="s">
        <v>33</v>
      </c>
      <c r="X22" s="32">
        <v>0.4</v>
      </c>
      <c r="Y22" s="7"/>
      <c r="Z22" s="43" t="s">
        <v>5</v>
      </c>
      <c r="AA22" s="6"/>
      <c r="AB22" s="6"/>
      <c r="AC22" s="37" t="s">
        <v>35</v>
      </c>
      <c r="AD22" s="37" t="str">
        <f>IF(IF(X22&gt;0,1,0)+IF(SUM(K22:S22)&gt;0,1,0)+IF(F22&lt;&gt;"",1,0)+IF(W22&lt;&gt;"(Bitte Wählen)",1,0)+IF(AC22&lt;&gt;Optionen!$N$3,1)+IF(Z22&lt;&gt;"(Bitte Wählen)",1,0)=6,"Ja",IF(IF(X22&gt;0,1,0)+IF(SUM(K22:S22)&gt;0,1,0)+IF(F22&lt;&gt;"",1,0)+IF(W22&lt;&gt;"(Bitte Wählen)",1,0)+IF(AC22&lt;&gt;Optionen!$N$3,1)=0,"","Nein"))</f>
        <v>Ja</v>
      </c>
      <c r="AE22" s="37" t="s">
        <v>5</v>
      </c>
    </row>
    <row r="23" spans="1:31" x14ac:dyDescent="0.3">
      <c r="A23" s="36" t="str">
        <f t="shared" si="0"/>
        <v/>
      </c>
      <c r="B23" s="7">
        <v>16</v>
      </c>
      <c r="C23" s="7" t="s">
        <v>63</v>
      </c>
      <c r="D23" s="7" t="s">
        <v>176</v>
      </c>
      <c r="E23" s="65" t="s">
        <v>152</v>
      </c>
      <c r="F23" s="7" t="s">
        <v>149</v>
      </c>
      <c r="G23" s="7"/>
      <c r="H23" s="7"/>
      <c r="I23" s="31">
        <f t="shared" si="1"/>
        <v>610977.5</v>
      </c>
      <c r="J23" s="31"/>
      <c r="K23" s="31">
        <v>82500</v>
      </c>
      <c r="L23" s="31">
        <v>115400</v>
      </c>
      <c r="M23" s="31">
        <v>232125</v>
      </c>
      <c r="N23" s="31">
        <v>143400</v>
      </c>
      <c r="O23" s="31">
        <v>0</v>
      </c>
      <c r="P23" s="7"/>
      <c r="Q23" s="31">
        <v>0</v>
      </c>
      <c r="R23" s="7"/>
      <c r="S23" s="31">
        <v>37552.5</v>
      </c>
      <c r="T23" s="31"/>
      <c r="U23" s="43" t="s">
        <v>160</v>
      </c>
      <c r="V23" s="7"/>
      <c r="W23" s="6" t="s">
        <v>33</v>
      </c>
      <c r="X23" s="32">
        <v>0.75</v>
      </c>
      <c r="Y23" s="7"/>
      <c r="Z23" s="43" t="s">
        <v>5</v>
      </c>
      <c r="AA23" s="6"/>
      <c r="AB23" s="6"/>
      <c r="AC23" s="37" t="s">
        <v>35</v>
      </c>
      <c r="AD23" s="37" t="str">
        <f>IF(IF(X23&gt;0,1,0)+IF(SUM(K23:S23)&gt;0,1,0)+IF(F23&lt;&gt;"",1,0)+IF(W23&lt;&gt;"(Bitte Wählen)",1,0)+IF(AC23&lt;&gt;Optionen!$N$3,1)+IF(Z23&lt;&gt;"(Bitte Wählen)",1,0)=6,"Ja",IF(IF(X23&gt;0,1,0)+IF(SUM(K23:S23)&gt;0,1,0)+IF(F23&lt;&gt;"",1,0)+IF(W23&lt;&gt;"(Bitte Wählen)",1,0)+IF(AC23&lt;&gt;Optionen!$N$3,1)=0,"","Nein"))</f>
        <v>Ja</v>
      </c>
      <c r="AE23" s="37" t="s">
        <v>6</v>
      </c>
    </row>
    <row r="24" spans="1:31" x14ac:dyDescent="0.3">
      <c r="A24" s="36" t="str">
        <f t="shared" si="0"/>
        <v/>
      </c>
      <c r="B24" s="7">
        <v>17</v>
      </c>
      <c r="C24" s="7" t="s">
        <v>63</v>
      </c>
      <c r="D24" s="7" t="s">
        <v>177</v>
      </c>
      <c r="E24" s="65" t="s">
        <v>153</v>
      </c>
      <c r="F24" s="7" t="s">
        <v>150</v>
      </c>
      <c r="G24" s="7"/>
      <c r="H24" s="7"/>
      <c r="I24" s="31">
        <f t="shared" si="1"/>
        <v>212492.5</v>
      </c>
      <c r="J24" s="31"/>
      <c r="K24" s="31">
        <v>27500</v>
      </c>
      <c r="L24" s="31">
        <v>47300</v>
      </c>
      <c r="M24" s="31">
        <v>77375</v>
      </c>
      <c r="N24" s="31">
        <v>47800</v>
      </c>
      <c r="O24" s="31">
        <v>0</v>
      </c>
      <c r="P24" s="7"/>
      <c r="Q24" s="31">
        <v>0</v>
      </c>
      <c r="R24" s="7"/>
      <c r="S24" s="31">
        <v>12517.5</v>
      </c>
      <c r="T24" s="31"/>
      <c r="U24" s="43" t="s">
        <v>164</v>
      </c>
      <c r="V24" s="7"/>
      <c r="W24" s="6" t="s">
        <v>33</v>
      </c>
      <c r="X24" s="32">
        <v>0.6</v>
      </c>
      <c r="Y24" s="7"/>
      <c r="Z24" s="43" t="s">
        <v>5</v>
      </c>
      <c r="AA24" s="6"/>
      <c r="AB24" s="6"/>
      <c r="AC24" s="37" t="s">
        <v>35</v>
      </c>
      <c r="AD24" s="37" t="str">
        <f>IF(IF(X24&gt;0,1,0)+IF(SUM(K24:S24)&gt;0,1,0)+IF(F24&lt;&gt;"",1,0)+IF(W24&lt;&gt;"(Bitte Wählen)",1,0)+IF(AC24&lt;&gt;Optionen!$N$3,1)+IF(Z24&lt;&gt;"(Bitte Wählen)",1,0)=6,"Ja",IF(IF(X24&gt;0,1,0)+IF(SUM(K24:S24)&gt;0,1,0)+IF(F24&lt;&gt;"",1,0)+IF(W24&lt;&gt;"(Bitte Wählen)",1,0)+IF(AC24&lt;&gt;Optionen!$N$3,1)=0,"","Nein"))</f>
        <v>Ja</v>
      </c>
      <c r="AE24" s="37" t="s">
        <v>5</v>
      </c>
    </row>
    <row r="25" spans="1:31" x14ac:dyDescent="0.3">
      <c r="A25" s="36" t="str">
        <f t="shared" si="0"/>
        <v/>
      </c>
      <c r="B25" s="7">
        <v>18</v>
      </c>
      <c r="C25" s="7" t="s">
        <v>63</v>
      </c>
      <c r="D25" s="7" t="s">
        <v>127</v>
      </c>
      <c r="E25" s="65">
        <v>10009</v>
      </c>
      <c r="F25" s="7" t="s">
        <v>151</v>
      </c>
      <c r="G25" s="7"/>
      <c r="H25" s="7"/>
      <c r="I25" s="31">
        <f t="shared" si="1"/>
        <v>618815.12605042022</v>
      </c>
      <c r="J25" s="31"/>
      <c r="K25" s="31">
        <v>0</v>
      </c>
      <c r="L25" s="31">
        <v>266275.63025210088</v>
      </c>
      <c r="M25" s="31">
        <v>256739.49579831935</v>
      </c>
      <c r="N25" s="31">
        <v>68300</v>
      </c>
      <c r="O25" s="31">
        <v>0</v>
      </c>
      <c r="P25" s="7"/>
      <c r="Q25" s="31">
        <v>0</v>
      </c>
      <c r="R25" s="7"/>
      <c r="S25" s="31">
        <v>27500</v>
      </c>
      <c r="T25" s="31"/>
      <c r="U25" s="43" t="s">
        <v>157</v>
      </c>
      <c r="V25" s="7"/>
      <c r="W25" s="6" t="s">
        <v>33</v>
      </c>
      <c r="X25" s="32">
        <v>0.5</v>
      </c>
      <c r="Y25" s="7"/>
      <c r="Z25" s="43" t="s">
        <v>5</v>
      </c>
      <c r="AA25" s="7"/>
      <c r="AB25" s="6"/>
      <c r="AC25" s="37" t="s">
        <v>35</v>
      </c>
      <c r="AD25" s="37" t="str">
        <f>IF(IF(X25&gt;0,1,0)+IF(SUM(K25:S25)&gt;0,1,0)+IF(F25&lt;&gt;"",1,0)+IF(W25&lt;&gt;"(Bitte Wählen)",1,0)+IF(AC25&lt;&gt;Optionen!$N$3,1)+IF(Z25&lt;&gt;"(Bitte Wählen)",1,0)=6,"Ja",IF(IF(X25&gt;0,1,0)+IF(SUM(K25:S25)&gt;0,1,0)+IF(F25&lt;&gt;"",1,0)+IF(W25&lt;&gt;"(Bitte Wählen)",1,0)+IF(AC25&lt;&gt;Optionen!$N$3,1)=0,"","Nein"))</f>
        <v>Ja</v>
      </c>
      <c r="AE25" s="37" t="s">
        <v>5</v>
      </c>
    </row>
    <row r="26" spans="1:31" x14ac:dyDescent="0.3">
      <c r="A26" s="36" t="str">
        <f t="shared" si="0"/>
        <v/>
      </c>
      <c r="B26" s="7"/>
      <c r="C26" s="7"/>
      <c r="D26" s="7"/>
      <c r="E26" s="65"/>
      <c r="F26" s="7"/>
      <c r="G26" s="7"/>
      <c r="H26" s="7"/>
      <c r="I26" s="31">
        <f t="shared" si="1"/>
        <v>0</v>
      </c>
      <c r="J26" s="31"/>
      <c r="K26" s="31">
        <v>0</v>
      </c>
      <c r="L26" s="31">
        <v>0</v>
      </c>
      <c r="M26" s="31">
        <v>0</v>
      </c>
      <c r="N26" s="31">
        <v>0</v>
      </c>
      <c r="O26" s="31">
        <v>0</v>
      </c>
      <c r="P26" s="7"/>
      <c r="Q26" s="31">
        <v>0</v>
      </c>
      <c r="R26" s="7"/>
      <c r="S26" s="31">
        <v>0</v>
      </c>
      <c r="T26" s="31"/>
      <c r="U26" s="43"/>
      <c r="V26" s="7"/>
      <c r="W26" s="6" t="s">
        <v>4</v>
      </c>
      <c r="X26" s="32">
        <v>0</v>
      </c>
      <c r="Y26" s="7"/>
      <c r="Z26" s="43" t="s">
        <v>4</v>
      </c>
      <c r="AA26" s="7"/>
      <c r="AB26" s="6"/>
      <c r="AC26" s="37" t="s">
        <v>4</v>
      </c>
      <c r="AD26" s="37" t="str">
        <f>IF(IF(X26&gt;0,1,0)+IF(SUM(K26:S26)&gt;0,1,0)+IF(F26&lt;&gt;"",1,0)+IF(W26&lt;&gt;"(Bitte Wählen)",1,0)+IF(AC26&lt;&gt;Optionen!$N$3,1)+IF(Z26&lt;&gt;"(Bitte Wählen)",1,0)=6,"Ja",IF(IF(X26&gt;0,1,0)+IF(SUM(K26:S26)&gt;0,1,0)+IF(F26&lt;&gt;"",1,0)+IF(W26&lt;&gt;"(Bitte Wählen)",1,0)+IF(AC26&lt;&gt;Optionen!$N$3,1)=0,"","Nein"))</f>
        <v/>
      </c>
      <c r="AE26" s="37" t="s">
        <v>4</v>
      </c>
    </row>
    <row r="27" spans="1:31" x14ac:dyDescent="0.3">
      <c r="A27" s="36" t="str">
        <f t="shared" si="0"/>
        <v/>
      </c>
      <c r="B27" s="7"/>
      <c r="C27" s="7"/>
      <c r="D27" s="7"/>
      <c r="E27" s="65"/>
      <c r="F27" s="7"/>
      <c r="G27" s="7"/>
      <c r="H27" s="7"/>
      <c r="I27" s="31">
        <f t="shared" si="1"/>
        <v>0</v>
      </c>
      <c r="J27" s="31"/>
      <c r="K27" s="31">
        <v>0</v>
      </c>
      <c r="L27" s="31">
        <v>0</v>
      </c>
      <c r="M27" s="31">
        <v>0</v>
      </c>
      <c r="N27" s="31">
        <v>0</v>
      </c>
      <c r="O27" s="31">
        <v>0</v>
      </c>
      <c r="P27" s="7"/>
      <c r="Q27" s="31">
        <v>0</v>
      </c>
      <c r="R27" s="7"/>
      <c r="S27" s="31">
        <v>0</v>
      </c>
      <c r="T27" s="31"/>
      <c r="U27" s="43"/>
      <c r="V27" s="7"/>
      <c r="W27" s="6" t="s">
        <v>4</v>
      </c>
      <c r="X27" s="32">
        <v>0</v>
      </c>
      <c r="Y27" s="7"/>
      <c r="Z27" s="43" t="s">
        <v>4</v>
      </c>
      <c r="AA27" s="7"/>
      <c r="AB27" s="6"/>
      <c r="AC27" s="37" t="s">
        <v>4</v>
      </c>
      <c r="AD27" s="37" t="str">
        <f>IF(IF(X27&gt;0,1,0)+IF(SUM(K27:S27)&gt;0,1,0)+IF(F27&lt;&gt;"",1,0)+IF(W27&lt;&gt;"(Bitte Wählen)",1,0)+IF(AC27&lt;&gt;Optionen!$N$3,1)+IF(Z27&lt;&gt;"(Bitte Wählen)",1,0)=6,"Ja",IF(IF(X27&gt;0,1,0)+IF(SUM(K27:S27)&gt;0,1,0)+IF(F27&lt;&gt;"",1,0)+IF(W27&lt;&gt;"(Bitte Wählen)",1,0)+IF(AC27&lt;&gt;Optionen!$N$3,1)=0,"","Nein"))</f>
        <v/>
      </c>
      <c r="AE27" s="37" t="s">
        <v>4</v>
      </c>
    </row>
    <row r="28" spans="1:31" x14ac:dyDescent="0.3">
      <c r="A28" s="36" t="str">
        <f t="shared" si="0"/>
        <v/>
      </c>
      <c r="B28" s="7"/>
      <c r="C28" s="7"/>
      <c r="D28" s="7"/>
      <c r="E28" s="65"/>
      <c r="F28" s="7"/>
      <c r="G28" s="7"/>
      <c r="H28" s="7"/>
      <c r="I28" s="31">
        <f t="shared" si="1"/>
        <v>0</v>
      </c>
      <c r="J28" s="31"/>
      <c r="K28" s="31">
        <v>0</v>
      </c>
      <c r="L28" s="31">
        <v>0</v>
      </c>
      <c r="M28" s="31">
        <v>0</v>
      </c>
      <c r="N28" s="31">
        <v>0</v>
      </c>
      <c r="O28" s="31">
        <v>0</v>
      </c>
      <c r="P28" s="7"/>
      <c r="Q28" s="31">
        <v>0</v>
      </c>
      <c r="R28" s="7"/>
      <c r="S28" s="31">
        <v>0</v>
      </c>
      <c r="T28" s="31"/>
      <c r="U28" s="43"/>
      <c r="V28" s="7"/>
      <c r="W28" s="6" t="s">
        <v>4</v>
      </c>
      <c r="X28" s="32">
        <v>0</v>
      </c>
      <c r="Y28" s="7"/>
      <c r="Z28" s="43" t="s">
        <v>4</v>
      </c>
      <c r="AA28" s="7"/>
      <c r="AB28" s="6"/>
      <c r="AC28" s="37" t="s">
        <v>4</v>
      </c>
      <c r="AD28" s="37" t="str">
        <f>IF(IF(X28&gt;0,1,0)+IF(SUM(K28:S28)&gt;0,1,0)+IF(F28&lt;&gt;"",1,0)+IF(W28&lt;&gt;"(Bitte Wählen)",1,0)+IF(AC28&lt;&gt;Optionen!$N$3,1)+IF(Z28&lt;&gt;"(Bitte Wählen)",1,0)=6,"Ja",IF(IF(X28&gt;0,1,0)+IF(SUM(K28:S28)&gt;0,1,0)+IF(F28&lt;&gt;"",1,0)+IF(W28&lt;&gt;"(Bitte Wählen)",1,0)+IF(AC28&lt;&gt;Optionen!$N$3,1)=0,"","Nein"))</f>
        <v/>
      </c>
      <c r="AE28" s="37" t="s">
        <v>4</v>
      </c>
    </row>
    <row r="29" spans="1:31" x14ac:dyDescent="0.3">
      <c r="A29" s="36" t="str">
        <f t="shared" si="0"/>
        <v/>
      </c>
      <c r="B29" s="7"/>
      <c r="C29" s="7"/>
      <c r="D29" s="7"/>
      <c r="E29" s="65"/>
      <c r="F29" s="7"/>
      <c r="G29" s="7"/>
      <c r="H29" s="7"/>
      <c r="I29" s="31">
        <f t="shared" si="1"/>
        <v>0</v>
      </c>
      <c r="J29" s="31"/>
      <c r="K29" s="31">
        <v>0</v>
      </c>
      <c r="L29" s="31">
        <v>0</v>
      </c>
      <c r="M29" s="31">
        <v>0</v>
      </c>
      <c r="N29" s="31">
        <v>0</v>
      </c>
      <c r="O29" s="31">
        <v>0</v>
      </c>
      <c r="P29" s="7"/>
      <c r="Q29" s="31">
        <v>0</v>
      </c>
      <c r="R29" s="7"/>
      <c r="S29" s="31">
        <v>0</v>
      </c>
      <c r="T29" s="31"/>
      <c r="U29" s="43"/>
      <c r="V29" s="7"/>
      <c r="W29" s="6" t="s">
        <v>4</v>
      </c>
      <c r="X29" s="32">
        <v>0</v>
      </c>
      <c r="Y29" s="7"/>
      <c r="Z29" s="43" t="s">
        <v>4</v>
      </c>
      <c r="AA29" s="7"/>
      <c r="AB29" s="6"/>
      <c r="AC29" s="37" t="s">
        <v>4</v>
      </c>
      <c r="AD29" s="37" t="str">
        <f>IF(IF(X29&gt;0,1,0)+IF(SUM(K29:S29)&gt;0,1,0)+IF(F29&lt;&gt;"",1,0)+IF(W29&lt;&gt;"(Bitte Wählen)",1,0)+IF(AC29&lt;&gt;Optionen!$N$3,1)+IF(Z29&lt;&gt;"(Bitte Wählen)",1,0)=6,"Ja",IF(IF(X29&gt;0,1,0)+IF(SUM(K29:S29)&gt;0,1,0)+IF(F29&lt;&gt;"",1,0)+IF(W29&lt;&gt;"(Bitte Wählen)",1,0)+IF(AC29&lt;&gt;Optionen!$N$3,1)=0,"","Nein"))</f>
        <v/>
      </c>
      <c r="AE29" s="37" t="s">
        <v>4</v>
      </c>
    </row>
    <row r="30" spans="1:31" x14ac:dyDescent="0.3">
      <c r="A30" s="36" t="str">
        <f t="shared" si="0"/>
        <v/>
      </c>
      <c r="B30" s="7"/>
      <c r="C30" s="7"/>
      <c r="D30" s="7"/>
      <c r="E30" s="65"/>
      <c r="F30" s="7"/>
      <c r="G30" s="7"/>
      <c r="H30" s="7"/>
      <c r="I30" s="31">
        <f t="shared" si="1"/>
        <v>0</v>
      </c>
      <c r="J30" s="31"/>
      <c r="K30" s="31">
        <v>0</v>
      </c>
      <c r="L30" s="31">
        <v>0</v>
      </c>
      <c r="M30" s="31">
        <v>0</v>
      </c>
      <c r="N30" s="31">
        <v>0</v>
      </c>
      <c r="O30" s="31">
        <v>0</v>
      </c>
      <c r="P30" s="7"/>
      <c r="Q30" s="31">
        <v>0</v>
      </c>
      <c r="R30" s="7"/>
      <c r="S30" s="31">
        <v>0</v>
      </c>
      <c r="T30" s="31"/>
      <c r="U30" s="43"/>
      <c r="V30" s="7"/>
      <c r="W30" s="6" t="s">
        <v>4</v>
      </c>
      <c r="X30" s="32">
        <v>0</v>
      </c>
      <c r="Y30" s="7"/>
      <c r="Z30" s="43" t="s">
        <v>4</v>
      </c>
      <c r="AA30" s="7"/>
      <c r="AB30" s="6"/>
      <c r="AC30" s="37" t="s">
        <v>4</v>
      </c>
      <c r="AD30" s="37" t="str">
        <f>IF(IF(X30&gt;0,1,0)+IF(SUM(K30:S30)&gt;0,1,0)+IF(F30&lt;&gt;"",1,0)+IF(W30&lt;&gt;"(Bitte Wählen)",1,0)+IF(AC30&lt;&gt;Optionen!$N$3,1)+IF(Z30&lt;&gt;"(Bitte Wählen)",1,0)=6,"Ja",IF(IF(X30&gt;0,1,0)+IF(SUM(K30:S30)&gt;0,1,0)+IF(F30&lt;&gt;"",1,0)+IF(W30&lt;&gt;"(Bitte Wählen)",1,0)+IF(AC30&lt;&gt;Optionen!$N$3,1)=0,"","Nein"))</f>
        <v/>
      </c>
      <c r="AE30" s="37" t="s">
        <v>4</v>
      </c>
    </row>
    <row r="31" spans="1:31" x14ac:dyDescent="0.3">
      <c r="A31" s="36" t="str">
        <f t="shared" si="0"/>
        <v/>
      </c>
      <c r="B31" s="7"/>
      <c r="C31" s="7"/>
      <c r="D31" s="7"/>
      <c r="E31" s="65"/>
      <c r="F31" s="7"/>
      <c r="G31" s="7"/>
      <c r="H31" s="7"/>
      <c r="I31" s="31">
        <f t="shared" si="1"/>
        <v>0</v>
      </c>
      <c r="J31" s="31"/>
      <c r="K31" s="31">
        <v>0</v>
      </c>
      <c r="L31" s="31">
        <v>0</v>
      </c>
      <c r="M31" s="31">
        <v>0</v>
      </c>
      <c r="N31" s="31">
        <v>0</v>
      </c>
      <c r="O31" s="31">
        <v>0</v>
      </c>
      <c r="P31" s="7"/>
      <c r="Q31" s="31">
        <v>0</v>
      </c>
      <c r="R31" s="7"/>
      <c r="S31" s="31">
        <v>0</v>
      </c>
      <c r="T31" s="31"/>
      <c r="U31" s="43"/>
      <c r="V31" s="7"/>
      <c r="W31" s="6" t="s">
        <v>4</v>
      </c>
      <c r="X31" s="32">
        <v>0</v>
      </c>
      <c r="Y31" s="7"/>
      <c r="Z31" s="43" t="s">
        <v>4</v>
      </c>
      <c r="AA31" s="7"/>
      <c r="AB31" s="6"/>
      <c r="AC31" s="37" t="s">
        <v>4</v>
      </c>
      <c r="AD31" s="37" t="str">
        <f>IF(IF(X31&gt;0,1,0)+IF(SUM(K31:S31)&gt;0,1,0)+IF(F31&lt;&gt;"",1,0)+IF(W31&lt;&gt;"(Bitte Wählen)",1,0)+IF(AC31&lt;&gt;Optionen!$N$3,1)+IF(Z31&lt;&gt;"(Bitte Wählen)",1,0)=6,"Ja",IF(IF(X31&gt;0,1,0)+IF(SUM(K31:S31)&gt;0,1,0)+IF(F31&lt;&gt;"",1,0)+IF(W31&lt;&gt;"(Bitte Wählen)",1,0)+IF(AC31&lt;&gt;Optionen!$N$3,1)=0,"","Nein"))</f>
        <v/>
      </c>
      <c r="AE31" s="37" t="s">
        <v>4</v>
      </c>
    </row>
    <row r="32" spans="1:31" x14ac:dyDescent="0.3">
      <c r="A32" s="36" t="str">
        <f t="shared" si="0"/>
        <v/>
      </c>
      <c r="B32" s="7"/>
      <c r="C32" s="7"/>
      <c r="D32" s="7"/>
      <c r="E32" s="65"/>
      <c r="F32" s="7"/>
      <c r="G32" s="7"/>
      <c r="H32" s="7"/>
      <c r="I32" s="31">
        <f t="shared" si="1"/>
        <v>0</v>
      </c>
      <c r="J32" s="31"/>
      <c r="K32" s="31">
        <v>0</v>
      </c>
      <c r="L32" s="31">
        <v>0</v>
      </c>
      <c r="M32" s="31">
        <v>0</v>
      </c>
      <c r="N32" s="31">
        <v>0</v>
      </c>
      <c r="O32" s="31">
        <v>0</v>
      </c>
      <c r="P32" s="7"/>
      <c r="Q32" s="31">
        <v>0</v>
      </c>
      <c r="R32" s="7"/>
      <c r="S32" s="31">
        <v>0</v>
      </c>
      <c r="T32" s="31"/>
      <c r="U32" s="43"/>
      <c r="V32" s="7"/>
      <c r="W32" s="6" t="s">
        <v>4</v>
      </c>
      <c r="X32" s="32">
        <v>0</v>
      </c>
      <c r="Y32" s="7"/>
      <c r="Z32" s="43" t="s">
        <v>4</v>
      </c>
      <c r="AA32" s="7"/>
      <c r="AB32" s="6"/>
      <c r="AC32" s="37" t="s">
        <v>4</v>
      </c>
      <c r="AD32" s="37" t="str">
        <f>IF(IF(X32&gt;0,1,0)+IF(SUM(K32:S32)&gt;0,1,0)+IF(F32&lt;&gt;"",1,0)+IF(W32&lt;&gt;"(Bitte Wählen)",1,0)+IF(AC32&lt;&gt;Optionen!$N$3,1)+IF(Z32&lt;&gt;"(Bitte Wählen)",1,0)=6,"Ja",IF(IF(X32&gt;0,1,0)+IF(SUM(K32:S32)&gt;0,1,0)+IF(F32&lt;&gt;"",1,0)+IF(W32&lt;&gt;"(Bitte Wählen)",1,0)+IF(AC32&lt;&gt;Optionen!$N$3,1)=0,"","Nein"))</f>
        <v/>
      </c>
      <c r="AE32" s="37" t="s">
        <v>4</v>
      </c>
    </row>
    <row r="33" spans="1:31" x14ac:dyDescent="0.3">
      <c r="A33" s="36" t="str">
        <f t="shared" si="0"/>
        <v/>
      </c>
      <c r="B33" s="7"/>
      <c r="C33" s="7"/>
      <c r="D33" s="7"/>
      <c r="E33" s="65"/>
      <c r="F33" s="7"/>
      <c r="G33" s="7"/>
      <c r="H33" s="7"/>
      <c r="I33" s="31">
        <f t="shared" si="1"/>
        <v>0</v>
      </c>
      <c r="J33" s="31"/>
      <c r="K33" s="31">
        <v>0</v>
      </c>
      <c r="L33" s="31">
        <v>0</v>
      </c>
      <c r="M33" s="31">
        <v>0</v>
      </c>
      <c r="N33" s="31">
        <v>0</v>
      </c>
      <c r="O33" s="31">
        <v>0</v>
      </c>
      <c r="P33" s="7"/>
      <c r="Q33" s="31">
        <v>0</v>
      </c>
      <c r="R33" s="7"/>
      <c r="S33" s="31">
        <v>0</v>
      </c>
      <c r="T33" s="31"/>
      <c r="U33" s="43"/>
      <c r="V33" s="7"/>
      <c r="W33" s="6" t="s">
        <v>4</v>
      </c>
      <c r="X33" s="32">
        <v>0</v>
      </c>
      <c r="Y33" s="7"/>
      <c r="Z33" s="43" t="s">
        <v>4</v>
      </c>
      <c r="AA33" s="7"/>
      <c r="AB33" s="6"/>
      <c r="AC33" s="37" t="s">
        <v>4</v>
      </c>
      <c r="AD33" s="37" t="str">
        <f>IF(IF(X33&gt;0,1,0)+IF(SUM(K33:S33)&gt;0,1,0)+IF(F33&lt;&gt;"",1,0)+IF(W33&lt;&gt;"(Bitte Wählen)",1,0)+IF(AC33&lt;&gt;Optionen!$N$3,1)+IF(Z33&lt;&gt;"(Bitte Wählen)",1,0)=6,"Ja",IF(IF(X33&gt;0,1,0)+IF(SUM(K33:S33)&gt;0,1,0)+IF(F33&lt;&gt;"",1,0)+IF(W33&lt;&gt;"(Bitte Wählen)",1,0)+IF(AC33&lt;&gt;Optionen!$N$3,1)=0,"","Nein"))</f>
        <v/>
      </c>
      <c r="AE33" s="37" t="s">
        <v>4</v>
      </c>
    </row>
    <row r="34" spans="1:31" x14ac:dyDescent="0.3">
      <c r="A34" s="36" t="str">
        <f t="shared" si="0"/>
        <v/>
      </c>
      <c r="B34" s="7"/>
      <c r="C34" s="7"/>
      <c r="D34" s="7"/>
      <c r="E34" s="65"/>
      <c r="F34" s="7"/>
      <c r="G34" s="7"/>
      <c r="H34" s="7"/>
      <c r="I34" s="31">
        <f t="shared" si="1"/>
        <v>0</v>
      </c>
      <c r="J34" s="31"/>
      <c r="K34" s="31">
        <v>0</v>
      </c>
      <c r="L34" s="31">
        <v>0</v>
      </c>
      <c r="M34" s="31">
        <v>0</v>
      </c>
      <c r="N34" s="31">
        <v>0</v>
      </c>
      <c r="O34" s="31">
        <v>0</v>
      </c>
      <c r="P34" s="7"/>
      <c r="Q34" s="31">
        <v>0</v>
      </c>
      <c r="R34" s="7"/>
      <c r="S34" s="31">
        <v>0</v>
      </c>
      <c r="T34" s="31"/>
      <c r="U34" s="43"/>
      <c r="V34" s="7"/>
      <c r="W34" s="6" t="s">
        <v>4</v>
      </c>
      <c r="X34" s="32">
        <v>0</v>
      </c>
      <c r="Y34" s="7"/>
      <c r="Z34" s="43" t="s">
        <v>4</v>
      </c>
      <c r="AA34" s="7"/>
      <c r="AB34" s="6"/>
      <c r="AC34" s="37" t="s">
        <v>4</v>
      </c>
      <c r="AD34" s="37" t="str">
        <f>IF(IF(X34&gt;0,1,0)+IF(SUM(K34:S34)&gt;0,1,0)+IF(F34&lt;&gt;"",1,0)+IF(W34&lt;&gt;"(Bitte Wählen)",1,0)+IF(AC34&lt;&gt;Optionen!$N$3,1)+IF(Z34&lt;&gt;"(Bitte Wählen)",1,0)=6,"Ja",IF(IF(X34&gt;0,1,0)+IF(SUM(K34:S34)&gt;0,1,0)+IF(F34&lt;&gt;"",1,0)+IF(W34&lt;&gt;"(Bitte Wählen)",1,0)+IF(AC34&lt;&gt;Optionen!$N$3,1)=0,"","Nein"))</f>
        <v/>
      </c>
      <c r="AE34" s="37" t="s">
        <v>4</v>
      </c>
    </row>
    <row r="35" spans="1:31" x14ac:dyDescent="0.3">
      <c r="A35" s="36" t="str">
        <f t="shared" si="0"/>
        <v/>
      </c>
      <c r="B35" s="7"/>
      <c r="C35" s="7"/>
      <c r="D35" s="7"/>
      <c r="E35" s="65"/>
      <c r="F35" s="7"/>
      <c r="G35" s="7"/>
      <c r="H35" s="7"/>
      <c r="I35" s="31">
        <f t="shared" si="1"/>
        <v>0</v>
      </c>
      <c r="J35" s="31"/>
      <c r="K35" s="31">
        <v>0</v>
      </c>
      <c r="L35" s="31">
        <v>0</v>
      </c>
      <c r="M35" s="31">
        <v>0</v>
      </c>
      <c r="N35" s="31">
        <v>0</v>
      </c>
      <c r="O35" s="31">
        <v>0</v>
      </c>
      <c r="P35" s="7"/>
      <c r="Q35" s="31">
        <v>0</v>
      </c>
      <c r="R35" s="7"/>
      <c r="S35" s="31">
        <v>0</v>
      </c>
      <c r="T35" s="31"/>
      <c r="U35" s="43"/>
      <c r="V35" s="7"/>
      <c r="W35" s="6" t="s">
        <v>4</v>
      </c>
      <c r="X35" s="32">
        <v>0</v>
      </c>
      <c r="Y35" s="7"/>
      <c r="Z35" s="43" t="s">
        <v>4</v>
      </c>
      <c r="AA35" s="7"/>
      <c r="AB35" s="6"/>
      <c r="AC35" s="37" t="s">
        <v>4</v>
      </c>
      <c r="AD35" s="37" t="str">
        <f>IF(IF(X35&gt;0,1,0)+IF(SUM(K35:S35)&gt;0,1,0)+IF(F35&lt;&gt;"",1,0)+IF(W35&lt;&gt;"(Bitte Wählen)",1,0)+IF(AC35&lt;&gt;Optionen!$N$3,1)+IF(Z35&lt;&gt;"(Bitte Wählen)",1,0)=6,"Ja",IF(IF(X35&gt;0,1,0)+IF(SUM(K35:S35)&gt;0,1,0)+IF(F35&lt;&gt;"",1,0)+IF(W35&lt;&gt;"(Bitte Wählen)",1,0)+IF(AC35&lt;&gt;Optionen!$N$3,1)=0,"","Nein"))</f>
        <v/>
      </c>
      <c r="AE35" s="37" t="s">
        <v>4</v>
      </c>
    </row>
    <row r="36" spans="1:31" x14ac:dyDescent="0.3">
      <c r="A36" s="36" t="str">
        <f t="shared" si="0"/>
        <v/>
      </c>
      <c r="B36" s="7"/>
      <c r="C36" s="7"/>
      <c r="D36" s="7"/>
      <c r="E36" s="65"/>
      <c r="F36" s="7"/>
      <c r="G36" s="7"/>
      <c r="H36" s="7"/>
      <c r="I36" s="31">
        <f t="shared" si="1"/>
        <v>0</v>
      </c>
      <c r="J36" s="31"/>
      <c r="K36" s="31">
        <v>0</v>
      </c>
      <c r="L36" s="31">
        <v>0</v>
      </c>
      <c r="M36" s="31">
        <v>0</v>
      </c>
      <c r="N36" s="31">
        <v>0</v>
      </c>
      <c r="O36" s="31">
        <v>0</v>
      </c>
      <c r="P36" s="7"/>
      <c r="Q36" s="31">
        <v>0</v>
      </c>
      <c r="R36" s="7"/>
      <c r="S36" s="31">
        <v>0</v>
      </c>
      <c r="T36" s="31"/>
      <c r="U36" s="43"/>
      <c r="V36" s="7"/>
      <c r="W36" s="6" t="s">
        <v>4</v>
      </c>
      <c r="X36" s="32">
        <v>0</v>
      </c>
      <c r="Y36" s="7"/>
      <c r="Z36" s="43" t="s">
        <v>4</v>
      </c>
      <c r="AA36" s="7"/>
      <c r="AB36" s="6"/>
      <c r="AC36" s="37" t="s">
        <v>4</v>
      </c>
      <c r="AD36" s="37" t="str">
        <f>IF(IF(X36&gt;0,1,0)+IF(SUM(K36:S36)&gt;0,1,0)+IF(F36&lt;&gt;"",1,0)+IF(W36&lt;&gt;"(Bitte Wählen)",1,0)+IF(AC36&lt;&gt;Optionen!$N$3,1)+IF(Z36&lt;&gt;"(Bitte Wählen)",1,0)=6,"Ja",IF(IF(X36&gt;0,1,0)+IF(SUM(K36:S36)&gt;0,1,0)+IF(F36&lt;&gt;"",1,0)+IF(W36&lt;&gt;"(Bitte Wählen)",1,0)+IF(AC36&lt;&gt;Optionen!$N$3,1)=0,"","Nein"))</f>
        <v/>
      </c>
      <c r="AE36" s="37" t="s">
        <v>4</v>
      </c>
    </row>
    <row r="37" spans="1:31" x14ac:dyDescent="0.3">
      <c r="A37" s="36" t="str">
        <f t="shared" si="0"/>
        <v/>
      </c>
      <c r="B37" s="7"/>
      <c r="C37" s="7"/>
      <c r="D37" s="7"/>
      <c r="E37" s="65"/>
      <c r="F37" s="7"/>
      <c r="G37" s="7"/>
      <c r="H37" s="7"/>
      <c r="I37" s="31">
        <f t="shared" si="1"/>
        <v>0</v>
      </c>
      <c r="J37" s="31"/>
      <c r="K37" s="31">
        <v>0</v>
      </c>
      <c r="L37" s="31">
        <v>0</v>
      </c>
      <c r="M37" s="31">
        <v>0</v>
      </c>
      <c r="N37" s="31">
        <v>0</v>
      </c>
      <c r="O37" s="31">
        <v>0</v>
      </c>
      <c r="P37" s="7"/>
      <c r="Q37" s="31">
        <v>0</v>
      </c>
      <c r="R37" s="7"/>
      <c r="S37" s="31">
        <v>0</v>
      </c>
      <c r="T37" s="31"/>
      <c r="U37" s="43"/>
      <c r="V37" s="7"/>
      <c r="W37" s="6" t="s">
        <v>4</v>
      </c>
      <c r="X37" s="32">
        <v>0</v>
      </c>
      <c r="Y37" s="7"/>
      <c r="Z37" s="43" t="s">
        <v>4</v>
      </c>
      <c r="AA37" s="7"/>
      <c r="AB37" s="6"/>
      <c r="AC37" s="37" t="s">
        <v>4</v>
      </c>
      <c r="AD37" s="37" t="str">
        <f>IF(IF(X37&gt;0,1,0)+IF(SUM(K37:S37)&gt;0,1,0)+IF(F37&lt;&gt;"",1,0)+IF(W37&lt;&gt;"(Bitte Wählen)",1,0)+IF(AC37&lt;&gt;Optionen!$N$3,1)+IF(Z37&lt;&gt;"(Bitte Wählen)",1,0)=6,"Ja",IF(IF(X37&gt;0,1,0)+IF(SUM(K37:S37)&gt;0,1,0)+IF(F37&lt;&gt;"",1,0)+IF(W37&lt;&gt;"(Bitte Wählen)",1,0)+IF(AC37&lt;&gt;Optionen!$N$3,1)=0,"","Nein"))</f>
        <v/>
      </c>
      <c r="AE37" s="37" t="s">
        <v>4</v>
      </c>
    </row>
    <row r="38" spans="1:31" x14ac:dyDescent="0.3">
      <c r="A38" s="36" t="str">
        <f t="shared" si="0"/>
        <v/>
      </c>
      <c r="B38" s="7"/>
      <c r="C38" s="7"/>
      <c r="D38" s="7"/>
      <c r="E38" s="65"/>
      <c r="F38" s="7"/>
      <c r="G38" s="7"/>
      <c r="H38" s="7"/>
      <c r="I38" s="31">
        <f t="shared" si="1"/>
        <v>0</v>
      </c>
      <c r="J38" s="31"/>
      <c r="K38" s="31">
        <v>0</v>
      </c>
      <c r="L38" s="31">
        <v>0</v>
      </c>
      <c r="M38" s="31">
        <v>0</v>
      </c>
      <c r="N38" s="31">
        <v>0</v>
      </c>
      <c r="O38" s="31">
        <v>0</v>
      </c>
      <c r="P38" s="7"/>
      <c r="Q38" s="31">
        <v>0</v>
      </c>
      <c r="R38" s="7"/>
      <c r="S38" s="31">
        <v>0</v>
      </c>
      <c r="T38" s="31"/>
      <c r="U38" s="43"/>
      <c r="V38" s="7"/>
      <c r="W38" s="6" t="s">
        <v>4</v>
      </c>
      <c r="X38" s="32">
        <v>0</v>
      </c>
      <c r="Y38" s="7"/>
      <c r="Z38" s="43" t="s">
        <v>4</v>
      </c>
      <c r="AA38" s="7"/>
      <c r="AB38" s="6"/>
      <c r="AC38" s="37" t="s">
        <v>4</v>
      </c>
      <c r="AD38" s="37" t="str">
        <f>IF(IF(X38&gt;0,1,0)+IF(SUM(K38:S38)&gt;0,1,0)+IF(F38&lt;&gt;"",1,0)+IF(W38&lt;&gt;"(Bitte Wählen)",1,0)+IF(AC38&lt;&gt;Optionen!$N$3,1)+IF(Z38&lt;&gt;"(Bitte Wählen)",1,0)=6,"Ja",IF(IF(X38&gt;0,1,0)+IF(SUM(K38:S38)&gt;0,1,0)+IF(F38&lt;&gt;"",1,0)+IF(W38&lt;&gt;"(Bitte Wählen)",1,0)+IF(AC38&lt;&gt;Optionen!$N$3,1)=0,"","Nein"))</f>
        <v/>
      </c>
      <c r="AE38" s="37" t="s">
        <v>4</v>
      </c>
    </row>
    <row r="39" spans="1:31" x14ac:dyDescent="0.3">
      <c r="A39" s="36" t="str">
        <f t="shared" si="0"/>
        <v/>
      </c>
      <c r="B39" s="7"/>
      <c r="C39" s="7"/>
      <c r="D39" s="7"/>
      <c r="E39" s="65"/>
      <c r="F39" s="7"/>
      <c r="G39" s="7"/>
      <c r="H39" s="7"/>
      <c r="I39" s="31">
        <f t="shared" si="1"/>
        <v>0</v>
      </c>
      <c r="J39" s="31"/>
      <c r="K39" s="31">
        <v>0</v>
      </c>
      <c r="L39" s="31">
        <v>0</v>
      </c>
      <c r="M39" s="31">
        <v>0</v>
      </c>
      <c r="N39" s="31">
        <v>0</v>
      </c>
      <c r="O39" s="31">
        <v>0</v>
      </c>
      <c r="P39" s="7"/>
      <c r="Q39" s="31">
        <v>0</v>
      </c>
      <c r="R39" s="7"/>
      <c r="S39" s="31">
        <v>0</v>
      </c>
      <c r="T39" s="31"/>
      <c r="U39" s="43"/>
      <c r="V39" s="7"/>
      <c r="W39" s="6" t="s">
        <v>4</v>
      </c>
      <c r="X39" s="32">
        <v>0</v>
      </c>
      <c r="Y39" s="7"/>
      <c r="Z39" s="43" t="s">
        <v>4</v>
      </c>
      <c r="AA39" s="7"/>
      <c r="AB39" s="6"/>
      <c r="AC39" s="37" t="s">
        <v>4</v>
      </c>
      <c r="AD39" s="37" t="str">
        <f>IF(IF(X39&gt;0,1,0)+IF(SUM(K39:S39)&gt;0,1,0)+IF(F39&lt;&gt;"",1,0)+IF(W39&lt;&gt;"(Bitte Wählen)",1,0)+IF(AC39&lt;&gt;Optionen!$N$3,1)+IF(Z39&lt;&gt;"(Bitte Wählen)",1,0)=6,"Ja",IF(IF(X39&gt;0,1,0)+IF(SUM(K39:S39)&gt;0,1,0)+IF(F39&lt;&gt;"",1,0)+IF(W39&lt;&gt;"(Bitte Wählen)",1,0)+IF(AC39&lt;&gt;Optionen!$N$3,1)=0,"","Nein"))</f>
        <v/>
      </c>
      <c r="AE39" s="37" t="s">
        <v>4</v>
      </c>
    </row>
    <row r="40" spans="1:31" x14ac:dyDescent="0.3">
      <c r="A40" s="36" t="str">
        <f t="shared" si="0"/>
        <v/>
      </c>
      <c r="B40" s="7"/>
      <c r="C40" s="7"/>
      <c r="D40" s="7"/>
      <c r="E40" s="65"/>
      <c r="F40" s="7"/>
      <c r="G40" s="7"/>
      <c r="H40" s="7"/>
      <c r="I40" s="31">
        <f t="shared" si="1"/>
        <v>0</v>
      </c>
      <c r="J40" s="31"/>
      <c r="K40" s="31">
        <v>0</v>
      </c>
      <c r="L40" s="31">
        <v>0</v>
      </c>
      <c r="M40" s="31">
        <v>0</v>
      </c>
      <c r="N40" s="31">
        <v>0</v>
      </c>
      <c r="O40" s="31">
        <v>0</v>
      </c>
      <c r="P40" s="7"/>
      <c r="Q40" s="31">
        <v>0</v>
      </c>
      <c r="R40" s="7"/>
      <c r="S40" s="31">
        <v>0</v>
      </c>
      <c r="T40" s="31"/>
      <c r="U40" s="43"/>
      <c r="V40" s="7"/>
      <c r="W40" s="6" t="s">
        <v>4</v>
      </c>
      <c r="X40" s="32">
        <v>0</v>
      </c>
      <c r="Y40" s="7"/>
      <c r="Z40" s="43" t="s">
        <v>4</v>
      </c>
      <c r="AA40" s="7"/>
      <c r="AB40" s="6"/>
      <c r="AC40" s="37" t="s">
        <v>4</v>
      </c>
      <c r="AD40" s="37" t="str">
        <f>IF(IF(X40&gt;0,1,0)+IF(SUM(K40:S40)&gt;0,1,0)+IF(F40&lt;&gt;"",1,0)+IF(W40&lt;&gt;"(Bitte Wählen)",1,0)+IF(AC40&lt;&gt;Optionen!$N$3,1)+IF(Z40&lt;&gt;"(Bitte Wählen)",1,0)=6,"Ja",IF(IF(X40&gt;0,1,0)+IF(SUM(K40:S40)&gt;0,1,0)+IF(F40&lt;&gt;"",1,0)+IF(W40&lt;&gt;"(Bitte Wählen)",1,0)+IF(AC40&lt;&gt;Optionen!$N$3,1)=0,"","Nein"))</f>
        <v/>
      </c>
      <c r="AE40" s="37" t="s">
        <v>4</v>
      </c>
    </row>
    <row r="41" spans="1:31" x14ac:dyDescent="0.3">
      <c r="A41" s="36" t="str">
        <f t="shared" si="0"/>
        <v/>
      </c>
      <c r="B41" s="7"/>
      <c r="C41" s="7"/>
      <c r="D41" s="7"/>
      <c r="E41" s="65"/>
      <c r="F41" s="7"/>
      <c r="G41" s="7"/>
      <c r="H41" s="7"/>
      <c r="I41" s="31">
        <f t="shared" si="1"/>
        <v>0</v>
      </c>
      <c r="J41" s="31"/>
      <c r="K41" s="31">
        <v>0</v>
      </c>
      <c r="L41" s="31">
        <v>0</v>
      </c>
      <c r="M41" s="31">
        <v>0</v>
      </c>
      <c r="N41" s="31">
        <v>0</v>
      </c>
      <c r="O41" s="31">
        <v>0</v>
      </c>
      <c r="P41" s="7"/>
      <c r="Q41" s="31">
        <v>0</v>
      </c>
      <c r="R41" s="7"/>
      <c r="S41" s="31">
        <v>0</v>
      </c>
      <c r="T41" s="31"/>
      <c r="U41" s="43"/>
      <c r="V41" s="7"/>
      <c r="W41" s="6" t="s">
        <v>4</v>
      </c>
      <c r="X41" s="32">
        <v>0</v>
      </c>
      <c r="Y41" s="7"/>
      <c r="Z41" s="43" t="s">
        <v>4</v>
      </c>
      <c r="AA41" s="7"/>
      <c r="AB41" s="6"/>
      <c r="AC41" s="37" t="s">
        <v>4</v>
      </c>
      <c r="AD41" s="37" t="str">
        <f>IF(IF(X41&gt;0,1,0)+IF(SUM(K41:S41)&gt;0,1,0)+IF(F41&lt;&gt;"",1,0)+IF(W41&lt;&gt;"(Bitte Wählen)",1,0)+IF(AC41&lt;&gt;Optionen!$N$3,1)+IF(Z41&lt;&gt;"(Bitte Wählen)",1,0)=6,"Ja",IF(IF(X41&gt;0,1,0)+IF(SUM(K41:S41)&gt;0,1,0)+IF(F41&lt;&gt;"",1,0)+IF(W41&lt;&gt;"(Bitte Wählen)",1,0)+IF(AC41&lt;&gt;Optionen!$N$3,1)=0,"","Nein"))</f>
        <v/>
      </c>
      <c r="AE41" s="37" t="s">
        <v>4</v>
      </c>
    </row>
    <row r="42" spans="1:31" x14ac:dyDescent="0.3">
      <c r="A42" s="36" t="str">
        <f t="shared" si="0"/>
        <v/>
      </c>
      <c r="B42" s="7"/>
      <c r="C42" s="7"/>
      <c r="D42" s="7"/>
      <c r="E42" s="65"/>
      <c r="F42" s="7"/>
      <c r="G42" s="7"/>
      <c r="H42" s="7"/>
      <c r="I42" s="31">
        <f t="shared" si="1"/>
        <v>0</v>
      </c>
      <c r="J42" s="31"/>
      <c r="K42" s="31">
        <v>0</v>
      </c>
      <c r="L42" s="31">
        <v>0</v>
      </c>
      <c r="M42" s="31">
        <v>0</v>
      </c>
      <c r="N42" s="31">
        <v>0</v>
      </c>
      <c r="O42" s="31">
        <v>0</v>
      </c>
      <c r="P42" s="7"/>
      <c r="Q42" s="31">
        <v>0</v>
      </c>
      <c r="R42" s="7"/>
      <c r="S42" s="31">
        <v>0</v>
      </c>
      <c r="T42" s="31"/>
      <c r="U42" s="43"/>
      <c r="V42" s="7"/>
      <c r="W42" s="6" t="s">
        <v>4</v>
      </c>
      <c r="X42" s="32">
        <v>0</v>
      </c>
      <c r="Y42" s="7"/>
      <c r="Z42" s="43" t="s">
        <v>4</v>
      </c>
      <c r="AA42" s="7"/>
      <c r="AB42" s="6"/>
      <c r="AC42" s="37" t="s">
        <v>4</v>
      </c>
      <c r="AD42" s="37" t="str">
        <f>IF(IF(X42&gt;0,1,0)+IF(SUM(K42:S42)&gt;0,1,0)+IF(F42&lt;&gt;"",1,0)+IF(W42&lt;&gt;"(Bitte Wählen)",1,0)+IF(AC42&lt;&gt;Optionen!$N$3,1)+IF(Z42&lt;&gt;"(Bitte Wählen)",1,0)=6,"Ja",IF(IF(X42&gt;0,1,0)+IF(SUM(K42:S42)&gt;0,1,0)+IF(F42&lt;&gt;"",1,0)+IF(W42&lt;&gt;"(Bitte Wählen)",1,0)+IF(AC42&lt;&gt;Optionen!$N$3,1)=0,"","Nein"))</f>
        <v/>
      </c>
      <c r="AE42" s="37" t="s">
        <v>4</v>
      </c>
    </row>
    <row r="43" spans="1:31" x14ac:dyDescent="0.3">
      <c r="A43" s="36" t="str">
        <f t="shared" si="0"/>
        <v/>
      </c>
      <c r="B43" s="7"/>
      <c r="C43" s="7"/>
      <c r="D43" s="7"/>
      <c r="E43" s="65"/>
      <c r="F43" s="7"/>
      <c r="G43" s="7"/>
      <c r="H43" s="7"/>
      <c r="I43" s="31">
        <f t="shared" si="1"/>
        <v>0</v>
      </c>
      <c r="J43" s="31"/>
      <c r="K43" s="31">
        <v>0</v>
      </c>
      <c r="L43" s="31">
        <v>0</v>
      </c>
      <c r="M43" s="31">
        <v>0</v>
      </c>
      <c r="N43" s="31">
        <v>0</v>
      </c>
      <c r="O43" s="31">
        <v>0</v>
      </c>
      <c r="P43" s="7"/>
      <c r="Q43" s="31">
        <v>0</v>
      </c>
      <c r="R43" s="7"/>
      <c r="S43" s="31">
        <v>0</v>
      </c>
      <c r="T43" s="31"/>
      <c r="U43" s="43"/>
      <c r="V43" s="7"/>
      <c r="W43" s="6" t="s">
        <v>4</v>
      </c>
      <c r="X43" s="32">
        <v>0</v>
      </c>
      <c r="Y43" s="7"/>
      <c r="Z43" s="43" t="s">
        <v>4</v>
      </c>
      <c r="AA43" s="7"/>
      <c r="AB43" s="6"/>
      <c r="AC43" s="37" t="s">
        <v>4</v>
      </c>
      <c r="AD43" s="37" t="str">
        <f>IF(IF(X43&gt;0,1,0)+IF(SUM(K43:S43)&gt;0,1,0)+IF(F43&lt;&gt;"",1,0)+IF(W43&lt;&gt;"(Bitte Wählen)",1,0)+IF(AC43&lt;&gt;Optionen!$N$3,1)+IF(Z43&lt;&gt;"(Bitte Wählen)",1,0)=6,"Ja",IF(IF(X43&gt;0,1,0)+IF(SUM(K43:S43)&gt;0,1,0)+IF(F43&lt;&gt;"",1,0)+IF(W43&lt;&gt;"(Bitte Wählen)",1,0)+IF(AC43&lt;&gt;Optionen!$N$3,1)=0,"","Nein"))</f>
        <v/>
      </c>
      <c r="AE43" s="37" t="s">
        <v>4</v>
      </c>
    </row>
    <row r="44" spans="1:31" x14ac:dyDescent="0.3">
      <c r="A44" s="36" t="str">
        <f t="shared" si="0"/>
        <v/>
      </c>
      <c r="B44" s="7"/>
      <c r="C44" s="7"/>
      <c r="D44" s="7"/>
      <c r="E44" s="65"/>
      <c r="F44" s="7"/>
      <c r="G44" s="7"/>
      <c r="H44" s="7"/>
      <c r="I44" s="31">
        <f t="shared" si="1"/>
        <v>0</v>
      </c>
      <c r="J44" s="31"/>
      <c r="K44" s="31">
        <v>0</v>
      </c>
      <c r="L44" s="31">
        <v>0</v>
      </c>
      <c r="M44" s="31">
        <v>0</v>
      </c>
      <c r="N44" s="31">
        <v>0</v>
      </c>
      <c r="O44" s="31">
        <v>0</v>
      </c>
      <c r="P44" s="7"/>
      <c r="Q44" s="31">
        <v>0</v>
      </c>
      <c r="R44" s="7"/>
      <c r="S44" s="31">
        <v>0</v>
      </c>
      <c r="T44" s="31"/>
      <c r="U44" s="43"/>
      <c r="V44" s="7"/>
      <c r="W44" s="6" t="s">
        <v>4</v>
      </c>
      <c r="X44" s="32">
        <v>0</v>
      </c>
      <c r="Y44" s="7"/>
      <c r="Z44" s="43" t="s">
        <v>4</v>
      </c>
      <c r="AA44" s="7"/>
      <c r="AB44" s="6"/>
      <c r="AC44" s="37" t="s">
        <v>4</v>
      </c>
      <c r="AD44" s="37" t="str">
        <f>IF(IF(X44&gt;0,1,0)+IF(SUM(K44:S44)&gt;0,1,0)+IF(F44&lt;&gt;"",1,0)+IF(W44&lt;&gt;"(Bitte Wählen)",1,0)+IF(AC44&lt;&gt;Optionen!$N$3,1)+IF(Z44&lt;&gt;"(Bitte Wählen)",1,0)=6,"Ja",IF(IF(X44&gt;0,1,0)+IF(SUM(K44:S44)&gt;0,1,0)+IF(F44&lt;&gt;"",1,0)+IF(W44&lt;&gt;"(Bitte Wählen)",1,0)+IF(AC44&lt;&gt;Optionen!$N$3,1)=0,"","Nein"))</f>
        <v/>
      </c>
      <c r="AE44" s="37" t="s">
        <v>4</v>
      </c>
    </row>
    <row r="45" spans="1:31" x14ac:dyDescent="0.3">
      <c r="A45" s="36" t="str">
        <f t="shared" si="0"/>
        <v/>
      </c>
      <c r="B45" s="7"/>
      <c r="C45" s="7"/>
      <c r="D45" s="7"/>
      <c r="E45" s="65"/>
      <c r="F45" s="7"/>
      <c r="G45" s="7"/>
      <c r="H45" s="7"/>
      <c r="I45" s="31">
        <f t="shared" si="1"/>
        <v>0</v>
      </c>
      <c r="J45" s="31"/>
      <c r="K45" s="31">
        <v>0</v>
      </c>
      <c r="L45" s="31">
        <v>0</v>
      </c>
      <c r="M45" s="31">
        <v>0</v>
      </c>
      <c r="N45" s="31">
        <v>0</v>
      </c>
      <c r="O45" s="31">
        <v>0</v>
      </c>
      <c r="P45" s="7"/>
      <c r="Q45" s="31">
        <v>0</v>
      </c>
      <c r="R45" s="7"/>
      <c r="S45" s="31">
        <v>0</v>
      </c>
      <c r="T45" s="31"/>
      <c r="U45" s="43"/>
      <c r="V45" s="7"/>
      <c r="W45" s="6" t="s">
        <v>4</v>
      </c>
      <c r="X45" s="32">
        <v>0</v>
      </c>
      <c r="Y45" s="7"/>
      <c r="Z45" s="43" t="s">
        <v>4</v>
      </c>
      <c r="AA45" s="7"/>
      <c r="AB45" s="6"/>
      <c r="AC45" s="37" t="s">
        <v>4</v>
      </c>
      <c r="AD45" s="37" t="str">
        <f>IF(IF(X45&gt;0,1,0)+IF(SUM(K45:S45)&gt;0,1,0)+IF(F45&lt;&gt;"",1,0)+IF(W45&lt;&gt;"(Bitte Wählen)",1,0)+IF(AC45&lt;&gt;Optionen!$N$3,1)+IF(Z45&lt;&gt;"(Bitte Wählen)",1,0)=6,"Ja",IF(IF(X45&gt;0,1,0)+IF(SUM(K45:S45)&gt;0,1,0)+IF(F45&lt;&gt;"",1,0)+IF(W45&lt;&gt;"(Bitte Wählen)",1,0)+IF(AC45&lt;&gt;Optionen!$N$3,1)=0,"","Nein"))</f>
        <v/>
      </c>
      <c r="AE45" s="37" t="s">
        <v>4</v>
      </c>
    </row>
    <row r="46" spans="1:31" x14ac:dyDescent="0.3">
      <c r="A46" s="36" t="str">
        <f t="shared" si="0"/>
        <v/>
      </c>
      <c r="B46" s="7"/>
      <c r="C46" s="7"/>
      <c r="D46" s="7"/>
      <c r="E46" s="65"/>
      <c r="F46" s="7"/>
      <c r="G46" s="7"/>
      <c r="H46" s="7"/>
      <c r="I46" s="31">
        <f t="shared" si="1"/>
        <v>0</v>
      </c>
      <c r="J46" s="31"/>
      <c r="K46" s="31">
        <v>0</v>
      </c>
      <c r="L46" s="31">
        <v>0</v>
      </c>
      <c r="M46" s="31">
        <v>0</v>
      </c>
      <c r="N46" s="31">
        <v>0</v>
      </c>
      <c r="O46" s="31">
        <v>0</v>
      </c>
      <c r="P46" s="7"/>
      <c r="Q46" s="31">
        <v>0</v>
      </c>
      <c r="R46" s="7"/>
      <c r="S46" s="31">
        <v>0</v>
      </c>
      <c r="T46" s="31"/>
      <c r="U46" s="43"/>
      <c r="V46" s="7"/>
      <c r="W46" s="6" t="s">
        <v>4</v>
      </c>
      <c r="X46" s="32">
        <v>0</v>
      </c>
      <c r="Y46" s="7"/>
      <c r="Z46" s="43" t="s">
        <v>4</v>
      </c>
      <c r="AA46" s="7"/>
      <c r="AB46" s="6"/>
      <c r="AC46" s="37" t="s">
        <v>4</v>
      </c>
      <c r="AD46" s="37" t="str">
        <f>IF(IF(X46&gt;0,1,0)+IF(SUM(K46:S46)&gt;0,1,0)+IF(F46&lt;&gt;"",1,0)+IF(W46&lt;&gt;"(Bitte Wählen)",1,0)+IF(AC46&lt;&gt;Optionen!$N$3,1)+IF(Z46&lt;&gt;"(Bitte Wählen)",1,0)=6,"Ja",IF(IF(X46&gt;0,1,0)+IF(SUM(K46:S46)&gt;0,1,0)+IF(F46&lt;&gt;"",1,0)+IF(W46&lt;&gt;"(Bitte Wählen)",1,0)+IF(AC46&lt;&gt;Optionen!$N$3,1)=0,"","Nein"))</f>
        <v/>
      </c>
      <c r="AE46" s="37" t="s">
        <v>4</v>
      </c>
    </row>
    <row r="47" spans="1:31" x14ac:dyDescent="0.3">
      <c r="A47" s="36" t="str">
        <f t="shared" si="0"/>
        <v/>
      </c>
      <c r="B47" s="7"/>
      <c r="C47" s="7"/>
      <c r="D47" s="7"/>
      <c r="E47" s="65"/>
      <c r="F47" s="7"/>
      <c r="G47" s="7"/>
      <c r="H47" s="7"/>
      <c r="I47" s="31">
        <f t="shared" si="1"/>
        <v>0</v>
      </c>
      <c r="J47" s="31"/>
      <c r="K47" s="31">
        <v>0</v>
      </c>
      <c r="L47" s="31">
        <v>0</v>
      </c>
      <c r="M47" s="31">
        <v>0</v>
      </c>
      <c r="N47" s="31">
        <v>0</v>
      </c>
      <c r="O47" s="31">
        <v>0</v>
      </c>
      <c r="P47" s="7"/>
      <c r="Q47" s="31">
        <v>0</v>
      </c>
      <c r="R47" s="7"/>
      <c r="S47" s="31">
        <v>0</v>
      </c>
      <c r="T47" s="31"/>
      <c r="U47" s="43"/>
      <c r="V47" s="7"/>
      <c r="W47" s="6" t="s">
        <v>4</v>
      </c>
      <c r="X47" s="32">
        <v>0</v>
      </c>
      <c r="Y47" s="7"/>
      <c r="Z47" s="43" t="s">
        <v>4</v>
      </c>
      <c r="AA47" s="7"/>
      <c r="AB47" s="6"/>
      <c r="AC47" s="37" t="s">
        <v>4</v>
      </c>
      <c r="AD47" s="37" t="str">
        <f>IF(IF(X47&gt;0,1,0)+IF(SUM(K47:S47)&gt;0,1,0)+IF(F47&lt;&gt;"",1,0)+IF(W47&lt;&gt;"(Bitte Wählen)",1,0)+IF(AC47&lt;&gt;Optionen!$N$3,1)+IF(Z47&lt;&gt;"(Bitte Wählen)",1,0)=6,"Ja",IF(IF(X47&gt;0,1,0)+IF(SUM(K47:S47)&gt;0,1,0)+IF(F47&lt;&gt;"",1,0)+IF(W47&lt;&gt;"(Bitte Wählen)",1,0)+IF(AC47&lt;&gt;Optionen!$N$3,1)=0,"","Nein"))</f>
        <v/>
      </c>
      <c r="AE47" s="37" t="s">
        <v>4</v>
      </c>
    </row>
    <row r="48" spans="1:31" x14ac:dyDescent="0.3">
      <c r="A48" s="36" t="str">
        <f t="shared" si="0"/>
        <v/>
      </c>
      <c r="B48" s="7"/>
      <c r="C48" s="7"/>
      <c r="D48" s="7"/>
      <c r="E48" s="65"/>
      <c r="F48" s="7"/>
      <c r="G48" s="7"/>
      <c r="H48" s="7"/>
      <c r="I48" s="31">
        <f t="shared" si="1"/>
        <v>0</v>
      </c>
      <c r="J48" s="31"/>
      <c r="K48" s="31">
        <v>0</v>
      </c>
      <c r="L48" s="31">
        <v>0</v>
      </c>
      <c r="M48" s="31">
        <v>0</v>
      </c>
      <c r="N48" s="31">
        <v>0</v>
      </c>
      <c r="O48" s="31">
        <v>0</v>
      </c>
      <c r="P48" s="7"/>
      <c r="Q48" s="31">
        <v>0</v>
      </c>
      <c r="R48" s="7"/>
      <c r="S48" s="31">
        <v>0</v>
      </c>
      <c r="T48" s="31"/>
      <c r="U48" s="43"/>
      <c r="V48" s="7"/>
      <c r="W48" s="6" t="s">
        <v>4</v>
      </c>
      <c r="X48" s="32">
        <v>0</v>
      </c>
      <c r="Y48" s="7"/>
      <c r="Z48" s="43" t="s">
        <v>4</v>
      </c>
      <c r="AA48" s="7"/>
      <c r="AB48" s="6"/>
      <c r="AC48" s="37" t="s">
        <v>4</v>
      </c>
      <c r="AD48" s="37" t="str">
        <f>IF(IF(X48&gt;0,1,0)+IF(SUM(K48:S48)&gt;0,1,0)+IF(F48&lt;&gt;"",1,0)+IF(W48&lt;&gt;"(Bitte Wählen)",1,0)+IF(AC48&lt;&gt;Optionen!$N$3,1)+IF(Z48&lt;&gt;"(Bitte Wählen)",1,0)=6,"Ja",IF(IF(X48&gt;0,1,0)+IF(SUM(K48:S48)&gt;0,1,0)+IF(F48&lt;&gt;"",1,0)+IF(W48&lt;&gt;"(Bitte Wählen)",1,0)+IF(AC48&lt;&gt;Optionen!$N$3,1)=0,"","Nein"))</f>
        <v/>
      </c>
      <c r="AE48" s="37" t="s">
        <v>4</v>
      </c>
    </row>
    <row r="49" spans="1:31" x14ac:dyDescent="0.3">
      <c r="A49" s="36" t="str">
        <f t="shared" si="0"/>
        <v/>
      </c>
      <c r="B49" s="7"/>
      <c r="C49" s="7"/>
      <c r="D49" s="7"/>
      <c r="E49" s="65"/>
      <c r="F49" s="7"/>
      <c r="G49" s="7"/>
      <c r="H49" s="7"/>
      <c r="I49" s="31">
        <f t="shared" si="1"/>
        <v>0</v>
      </c>
      <c r="J49" s="31"/>
      <c r="K49" s="31">
        <v>0</v>
      </c>
      <c r="L49" s="31">
        <v>0</v>
      </c>
      <c r="M49" s="31">
        <v>0</v>
      </c>
      <c r="N49" s="31">
        <v>0</v>
      </c>
      <c r="O49" s="31">
        <v>0</v>
      </c>
      <c r="P49" s="7"/>
      <c r="Q49" s="31">
        <v>0</v>
      </c>
      <c r="R49" s="7"/>
      <c r="S49" s="31">
        <v>0</v>
      </c>
      <c r="T49" s="31"/>
      <c r="U49" s="43"/>
      <c r="V49" s="7"/>
      <c r="W49" s="6" t="s">
        <v>4</v>
      </c>
      <c r="X49" s="32">
        <v>0</v>
      </c>
      <c r="Y49" s="7"/>
      <c r="Z49" s="43" t="s">
        <v>4</v>
      </c>
      <c r="AA49" s="7"/>
      <c r="AB49" s="6"/>
      <c r="AC49" s="37" t="s">
        <v>4</v>
      </c>
      <c r="AD49" s="37" t="str">
        <f>IF(IF(X49&gt;0,1,0)+IF(SUM(K49:S49)&gt;0,1,0)+IF(F49&lt;&gt;"",1,0)+IF(W49&lt;&gt;"(Bitte Wählen)",1,0)+IF(AC49&lt;&gt;Optionen!$N$3,1)+IF(Z49&lt;&gt;"(Bitte Wählen)",1,0)=6,"Ja",IF(IF(X49&gt;0,1,0)+IF(SUM(K49:S49)&gt;0,1,0)+IF(F49&lt;&gt;"",1,0)+IF(W49&lt;&gt;"(Bitte Wählen)",1,0)+IF(AC49&lt;&gt;Optionen!$N$3,1)=0,"","Nein"))</f>
        <v/>
      </c>
      <c r="AE49" s="37" t="s">
        <v>4</v>
      </c>
    </row>
    <row r="50" spans="1:31" x14ac:dyDescent="0.3">
      <c r="A50" s="36" t="str">
        <f t="shared" si="0"/>
        <v/>
      </c>
      <c r="B50" s="7"/>
      <c r="C50" s="7"/>
      <c r="D50" s="7"/>
      <c r="E50" s="65"/>
      <c r="F50" s="7"/>
      <c r="G50" s="7"/>
      <c r="H50" s="7"/>
      <c r="I50" s="31">
        <f t="shared" si="1"/>
        <v>0</v>
      </c>
      <c r="J50" s="31"/>
      <c r="K50" s="31">
        <v>0</v>
      </c>
      <c r="L50" s="31">
        <v>0</v>
      </c>
      <c r="M50" s="31">
        <v>0</v>
      </c>
      <c r="N50" s="31">
        <v>0</v>
      </c>
      <c r="O50" s="31">
        <v>0</v>
      </c>
      <c r="P50" s="7"/>
      <c r="Q50" s="31">
        <v>0</v>
      </c>
      <c r="R50" s="7"/>
      <c r="S50" s="31">
        <v>0</v>
      </c>
      <c r="T50" s="31"/>
      <c r="U50" s="43"/>
      <c r="V50" s="7"/>
      <c r="W50" s="6" t="s">
        <v>4</v>
      </c>
      <c r="X50" s="32">
        <v>0</v>
      </c>
      <c r="Y50" s="7"/>
      <c r="Z50" s="43" t="s">
        <v>4</v>
      </c>
      <c r="AA50" s="7"/>
      <c r="AB50" s="6"/>
      <c r="AC50" s="37" t="s">
        <v>4</v>
      </c>
      <c r="AD50" s="37" t="str">
        <f>IF(IF(X50&gt;0,1,0)+IF(SUM(K50:S50)&gt;0,1,0)+IF(F50&lt;&gt;"",1,0)+IF(W50&lt;&gt;"(Bitte Wählen)",1,0)+IF(AC50&lt;&gt;Optionen!$N$3,1)+IF(Z50&lt;&gt;"(Bitte Wählen)",1,0)=6,"Ja",IF(IF(X50&gt;0,1,0)+IF(SUM(K50:S50)&gt;0,1,0)+IF(F50&lt;&gt;"",1,0)+IF(W50&lt;&gt;"(Bitte Wählen)",1,0)+IF(AC50&lt;&gt;Optionen!$N$3,1)=0,"","Nein"))</f>
        <v/>
      </c>
      <c r="AE50" s="37" t="s">
        <v>4</v>
      </c>
    </row>
    <row r="51" spans="1:31" x14ac:dyDescent="0.3">
      <c r="A51" s="36" t="str">
        <f t="shared" si="0"/>
        <v/>
      </c>
      <c r="B51" s="7"/>
      <c r="C51" s="7"/>
      <c r="D51" s="7"/>
      <c r="E51" s="65"/>
      <c r="F51" s="7"/>
      <c r="G51" s="7"/>
      <c r="H51" s="7"/>
      <c r="I51" s="31">
        <f t="shared" si="1"/>
        <v>0</v>
      </c>
      <c r="J51" s="31"/>
      <c r="K51" s="31">
        <v>0</v>
      </c>
      <c r="L51" s="31">
        <v>0</v>
      </c>
      <c r="M51" s="31">
        <v>0</v>
      </c>
      <c r="N51" s="31">
        <v>0</v>
      </c>
      <c r="O51" s="31">
        <v>0</v>
      </c>
      <c r="P51" s="7"/>
      <c r="Q51" s="31">
        <v>0</v>
      </c>
      <c r="R51" s="7"/>
      <c r="S51" s="31">
        <v>0</v>
      </c>
      <c r="T51" s="31"/>
      <c r="U51" s="43"/>
      <c r="V51" s="7"/>
      <c r="W51" s="6" t="s">
        <v>4</v>
      </c>
      <c r="X51" s="32">
        <v>0</v>
      </c>
      <c r="Y51" s="7"/>
      <c r="Z51" s="43" t="s">
        <v>4</v>
      </c>
      <c r="AA51" s="7"/>
      <c r="AB51" s="6"/>
      <c r="AC51" s="37" t="s">
        <v>4</v>
      </c>
      <c r="AD51" s="37" t="str">
        <f>IF(IF(X51&gt;0,1,0)+IF(SUM(K51:S51)&gt;0,1,0)+IF(F51&lt;&gt;"",1,0)+IF(W51&lt;&gt;"(Bitte Wählen)",1,0)+IF(AC51&lt;&gt;Optionen!$N$3,1)+IF(Z51&lt;&gt;"(Bitte Wählen)",1,0)=6,"Ja",IF(IF(X51&gt;0,1,0)+IF(SUM(K51:S51)&gt;0,1,0)+IF(F51&lt;&gt;"",1,0)+IF(W51&lt;&gt;"(Bitte Wählen)",1,0)+IF(AC51&lt;&gt;Optionen!$N$3,1)=0,"","Nein"))</f>
        <v/>
      </c>
      <c r="AE51" s="37" t="s">
        <v>4</v>
      </c>
    </row>
    <row r="52" spans="1:31" x14ac:dyDescent="0.3">
      <c r="A52" s="36" t="str">
        <f t="shared" si="0"/>
        <v/>
      </c>
      <c r="B52" s="7"/>
      <c r="C52" s="7"/>
      <c r="D52" s="7"/>
      <c r="E52" s="65"/>
      <c r="F52" s="7"/>
      <c r="G52" s="7"/>
      <c r="H52" s="7"/>
      <c r="I52" s="31">
        <f t="shared" si="1"/>
        <v>0</v>
      </c>
      <c r="J52" s="31"/>
      <c r="K52" s="31">
        <v>0</v>
      </c>
      <c r="L52" s="31">
        <v>0</v>
      </c>
      <c r="M52" s="31">
        <v>0</v>
      </c>
      <c r="N52" s="31">
        <v>0</v>
      </c>
      <c r="O52" s="31">
        <v>0</v>
      </c>
      <c r="P52" s="7"/>
      <c r="Q52" s="31">
        <v>0</v>
      </c>
      <c r="R52" s="7"/>
      <c r="S52" s="31">
        <v>0</v>
      </c>
      <c r="T52" s="31"/>
      <c r="U52" s="43"/>
      <c r="V52" s="7"/>
      <c r="W52" s="6" t="s">
        <v>4</v>
      </c>
      <c r="X52" s="32">
        <v>0</v>
      </c>
      <c r="Y52" s="7"/>
      <c r="Z52" s="43" t="s">
        <v>4</v>
      </c>
      <c r="AA52" s="7"/>
      <c r="AB52" s="6"/>
      <c r="AC52" s="37" t="s">
        <v>4</v>
      </c>
      <c r="AD52" s="37" t="str">
        <f>IF(IF(X52&gt;0,1,0)+IF(SUM(K52:S52)&gt;0,1,0)+IF(F52&lt;&gt;"",1,0)+IF(W52&lt;&gt;"(Bitte Wählen)",1,0)+IF(AC52&lt;&gt;Optionen!$N$3,1)+IF(Z52&lt;&gt;"(Bitte Wählen)",1,0)=6,"Ja",IF(IF(X52&gt;0,1,0)+IF(SUM(K52:S52)&gt;0,1,0)+IF(F52&lt;&gt;"",1,0)+IF(W52&lt;&gt;"(Bitte Wählen)",1,0)+IF(AC52&lt;&gt;Optionen!$N$3,1)=0,"","Nein"))</f>
        <v/>
      </c>
      <c r="AE52" s="37" t="s">
        <v>4</v>
      </c>
    </row>
    <row r="53" spans="1:31" x14ac:dyDescent="0.3">
      <c r="A53" s="36" t="str">
        <f t="shared" si="0"/>
        <v/>
      </c>
      <c r="B53" s="7"/>
      <c r="C53" s="7"/>
      <c r="D53" s="7"/>
      <c r="E53" s="65"/>
      <c r="F53" s="7"/>
      <c r="G53" s="7"/>
      <c r="H53" s="7"/>
      <c r="I53" s="31">
        <f t="shared" si="1"/>
        <v>0</v>
      </c>
      <c r="J53" s="31"/>
      <c r="K53" s="31">
        <v>0</v>
      </c>
      <c r="L53" s="31">
        <v>0</v>
      </c>
      <c r="M53" s="31">
        <v>0</v>
      </c>
      <c r="N53" s="31">
        <v>0</v>
      </c>
      <c r="O53" s="31">
        <v>0</v>
      </c>
      <c r="P53" s="7"/>
      <c r="Q53" s="31">
        <v>0</v>
      </c>
      <c r="R53" s="7"/>
      <c r="S53" s="31">
        <v>0</v>
      </c>
      <c r="T53" s="31"/>
      <c r="U53" s="43"/>
      <c r="V53" s="7"/>
      <c r="W53" s="6" t="s">
        <v>4</v>
      </c>
      <c r="X53" s="32">
        <v>0</v>
      </c>
      <c r="Y53" s="7"/>
      <c r="Z53" s="43" t="s">
        <v>4</v>
      </c>
      <c r="AA53" s="7"/>
      <c r="AB53" s="6"/>
      <c r="AC53" s="37" t="s">
        <v>4</v>
      </c>
      <c r="AD53" s="37" t="str">
        <f>IF(IF(X53&gt;0,1,0)+IF(SUM(K53:S53)&gt;0,1,0)+IF(F53&lt;&gt;"",1,0)+IF(W53&lt;&gt;"(Bitte Wählen)",1,0)+IF(AC53&lt;&gt;Optionen!$N$3,1)+IF(Z53&lt;&gt;"(Bitte Wählen)",1,0)=6,"Ja",IF(IF(X53&gt;0,1,0)+IF(SUM(K53:S53)&gt;0,1,0)+IF(F53&lt;&gt;"",1,0)+IF(W53&lt;&gt;"(Bitte Wählen)",1,0)+IF(AC53&lt;&gt;Optionen!$N$3,1)=0,"","Nein"))</f>
        <v/>
      </c>
      <c r="AE53" s="37" t="s">
        <v>4</v>
      </c>
    </row>
    <row r="54" spans="1:31" x14ac:dyDescent="0.3">
      <c r="A54" s="36" t="str">
        <f t="shared" si="0"/>
        <v/>
      </c>
      <c r="B54" s="7"/>
      <c r="C54" s="7"/>
      <c r="D54" s="7"/>
      <c r="E54" s="65"/>
      <c r="F54" s="7"/>
      <c r="G54" s="7"/>
      <c r="H54" s="7"/>
      <c r="I54" s="31">
        <f t="shared" si="1"/>
        <v>0</v>
      </c>
      <c r="J54" s="31"/>
      <c r="K54" s="31">
        <v>0</v>
      </c>
      <c r="L54" s="31">
        <v>0</v>
      </c>
      <c r="M54" s="31">
        <v>0</v>
      </c>
      <c r="N54" s="31">
        <v>0</v>
      </c>
      <c r="O54" s="31">
        <v>0</v>
      </c>
      <c r="P54" s="7"/>
      <c r="Q54" s="31">
        <v>0</v>
      </c>
      <c r="R54" s="7"/>
      <c r="S54" s="31">
        <v>0</v>
      </c>
      <c r="T54" s="31"/>
      <c r="U54" s="43"/>
      <c r="V54" s="7"/>
      <c r="W54" s="6" t="s">
        <v>4</v>
      </c>
      <c r="X54" s="32">
        <v>0</v>
      </c>
      <c r="Y54" s="7"/>
      <c r="Z54" s="43" t="s">
        <v>4</v>
      </c>
      <c r="AA54" s="7"/>
      <c r="AB54" s="6"/>
      <c r="AC54" s="37" t="s">
        <v>4</v>
      </c>
      <c r="AD54" s="37" t="str">
        <f>IF(IF(X54&gt;0,1,0)+IF(SUM(K54:S54)&gt;0,1,0)+IF(F54&lt;&gt;"",1,0)+IF(W54&lt;&gt;"(Bitte Wählen)",1,0)+IF(AC54&lt;&gt;Optionen!$N$3,1)+IF(Z54&lt;&gt;"(Bitte Wählen)",1,0)=6,"Ja",IF(IF(X54&gt;0,1,0)+IF(SUM(K54:S54)&gt;0,1,0)+IF(F54&lt;&gt;"",1,0)+IF(W54&lt;&gt;"(Bitte Wählen)",1,0)+IF(AC54&lt;&gt;Optionen!$N$3,1)=0,"","Nein"))</f>
        <v/>
      </c>
      <c r="AE54" s="37" t="s">
        <v>4</v>
      </c>
    </row>
    <row r="55" spans="1:31" x14ac:dyDescent="0.3">
      <c r="A55" s="36" t="str">
        <f t="shared" si="0"/>
        <v/>
      </c>
      <c r="B55" s="7"/>
      <c r="C55" s="7"/>
      <c r="D55" s="7"/>
      <c r="E55" s="65"/>
      <c r="F55" s="7"/>
      <c r="G55" s="7"/>
      <c r="H55" s="7"/>
      <c r="I55" s="31">
        <f t="shared" si="1"/>
        <v>0</v>
      </c>
      <c r="J55" s="31"/>
      <c r="K55" s="31">
        <v>0</v>
      </c>
      <c r="L55" s="31">
        <v>0</v>
      </c>
      <c r="M55" s="31">
        <v>0</v>
      </c>
      <c r="N55" s="31">
        <v>0</v>
      </c>
      <c r="O55" s="31">
        <v>0</v>
      </c>
      <c r="P55" s="7"/>
      <c r="Q55" s="31">
        <v>0</v>
      </c>
      <c r="R55" s="7"/>
      <c r="S55" s="31">
        <v>0</v>
      </c>
      <c r="T55" s="31"/>
      <c r="U55" s="43"/>
      <c r="V55" s="7"/>
      <c r="W55" s="6" t="s">
        <v>4</v>
      </c>
      <c r="X55" s="32">
        <v>0</v>
      </c>
      <c r="Y55" s="7"/>
      <c r="Z55" s="43" t="s">
        <v>4</v>
      </c>
      <c r="AA55" s="7"/>
      <c r="AB55" s="6"/>
      <c r="AC55" s="37" t="s">
        <v>4</v>
      </c>
      <c r="AD55" s="37" t="str">
        <f>IF(IF(X55&gt;0,1,0)+IF(SUM(K55:S55)&gt;0,1,0)+IF(F55&lt;&gt;"",1,0)+IF(W55&lt;&gt;"(Bitte Wählen)",1,0)+IF(AC55&lt;&gt;Optionen!$N$3,1)+IF(Z55&lt;&gt;"(Bitte Wählen)",1,0)=6,"Ja",IF(IF(X55&gt;0,1,0)+IF(SUM(K55:S55)&gt;0,1,0)+IF(F55&lt;&gt;"",1,0)+IF(W55&lt;&gt;"(Bitte Wählen)",1,0)+IF(AC55&lt;&gt;Optionen!$N$3,1)=0,"","Nein"))</f>
        <v/>
      </c>
      <c r="AE55" s="37" t="s">
        <v>4</v>
      </c>
    </row>
    <row r="56" spans="1:31" x14ac:dyDescent="0.3">
      <c r="A56" s="36" t="str">
        <f t="shared" si="0"/>
        <v/>
      </c>
      <c r="B56" s="7"/>
      <c r="C56" s="7"/>
      <c r="D56" s="7"/>
      <c r="E56" s="65"/>
      <c r="F56" s="7"/>
      <c r="G56" s="7"/>
      <c r="H56" s="7"/>
      <c r="I56" s="31">
        <f t="shared" si="1"/>
        <v>0</v>
      </c>
      <c r="J56" s="31"/>
      <c r="K56" s="31">
        <v>0</v>
      </c>
      <c r="L56" s="31">
        <v>0</v>
      </c>
      <c r="M56" s="31">
        <v>0</v>
      </c>
      <c r="N56" s="31">
        <v>0</v>
      </c>
      <c r="O56" s="31">
        <v>0</v>
      </c>
      <c r="P56" s="7"/>
      <c r="Q56" s="31">
        <v>0</v>
      </c>
      <c r="R56" s="7"/>
      <c r="S56" s="31">
        <v>0</v>
      </c>
      <c r="T56" s="31"/>
      <c r="U56" s="43"/>
      <c r="V56" s="7"/>
      <c r="W56" s="6" t="s">
        <v>4</v>
      </c>
      <c r="X56" s="32">
        <v>0</v>
      </c>
      <c r="Y56" s="7"/>
      <c r="Z56" s="43" t="s">
        <v>4</v>
      </c>
      <c r="AA56" s="7"/>
      <c r="AB56" s="6"/>
      <c r="AC56" s="37" t="s">
        <v>4</v>
      </c>
      <c r="AD56" s="37" t="str">
        <f>IF(IF(X56&gt;0,1,0)+IF(SUM(K56:S56)&gt;0,1,0)+IF(F56&lt;&gt;"",1,0)+IF(W56&lt;&gt;"(Bitte Wählen)",1,0)+IF(AC56&lt;&gt;Optionen!$N$3,1)+IF(Z56&lt;&gt;"(Bitte Wählen)",1,0)=6,"Ja",IF(IF(X56&gt;0,1,0)+IF(SUM(K56:S56)&gt;0,1,0)+IF(F56&lt;&gt;"",1,0)+IF(W56&lt;&gt;"(Bitte Wählen)",1,0)+IF(AC56&lt;&gt;Optionen!$N$3,1)=0,"","Nein"))</f>
        <v/>
      </c>
      <c r="AE56" s="37" t="s">
        <v>4</v>
      </c>
    </row>
    <row r="57" spans="1:31" x14ac:dyDescent="0.3">
      <c r="A57" s="36" t="str">
        <f t="shared" si="0"/>
        <v/>
      </c>
      <c r="B57" s="7"/>
      <c r="C57" s="7"/>
      <c r="D57" s="7"/>
      <c r="E57" s="65"/>
      <c r="F57" s="7"/>
      <c r="G57" s="7"/>
      <c r="H57" s="7"/>
      <c r="I57" s="31">
        <f t="shared" si="1"/>
        <v>0</v>
      </c>
      <c r="J57" s="31"/>
      <c r="K57" s="31">
        <v>0</v>
      </c>
      <c r="L57" s="31">
        <v>0</v>
      </c>
      <c r="M57" s="31">
        <v>0</v>
      </c>
      <c r="N57" s="31">
        <v>0</v>
      </c>
      <c r="O57" s="31">
        <v>0</v>
      </c>
      <c r="P57" s="7"/>
      <c r="Q57" s="31">
        <v>0</v>
      </c>
      <c r="R57" s="7"/>
      <c r="S57" s="31">
        <v>0</v>
      </c>
      <c r="T57" s="31"/>
      <c r="U57" s="43"/>
      <c r="V57" s="7"/>
      <c r="W57" s="6" t="s">
        <v>4</v>
      </c>
      <c r="X57" s="32">
        <v>0</v>
      </c>
      <c r="Y57" s="7"/>
      <c r="Z57" s="43" t="s">
        <v>4</v>
      </c>
      <c r="AA57" s="7"/>
      <c r="AB57" s="6"/>
      <c r="AC57" s="37" t="s">
        <v>4</v>
      </c>
      <c r="AD57" s="37" t="str">
        <f>IF(IF(X57&gt;0,1,0)+IF(SUM(K57:S57)&gt;0,1,0)+IF(F57&lt;&gt;"",1,0)+IF(W57&lt;&gt;"(Bitte Wählen)",1,0)+IF(AC57&lt;&gt;Optionen!$N$3,1)+IF(Z57&lt;&gt;"(Bitte Wählen)",1,0)=6,"Ja",IF(IF(X57&gt;0,1,0)+IF(SUM(K57:S57)&gt;0,1,0)+IF(F57&lt;&gt;"",1,0)+IF(W57&lt;&gt;"(Bitte Wählen)",1,0)+IF(AC57&lt;&gt;Optionen!$N$3,1)=0,"","Nein"))</f>
        <v/>
      </c>
      <c r="AE57" s="37" t="s">
        <v>4</v>
      </c>
    </row>
    <row r="58" spans="1:31" x14ac:dyDescent="0.3">
      <c r="A58" s="36" t="str">
        <f t="shared" si="0"/>
        <v/>
      </c>
      <c r="B58" s="7"/>
      <c r="C58" s="7"/>
      <c r="D58" s="7"/>
      <c r="E58" s="65"/>
      <c r="F58" s="7"/>
      <c r="G58" s="7"/>
      <c r="H58" s="7"/>
      <c r="I58" s="31">
        <f t="shared" si="1"/>
        <v>0</v>
      </c>
      <c r="J58" s="31"/>
      <c r="K58" s="31">
        <v>0</v>
      </c>
      <c r="L58" s="31">
        <v>0</v>
      </c>
      <c r="M58" s="31">
        <v>0</v>
      </c>
      <c r="N58" s="31">
        <v>0</v>
      </c>
      <c r="O58" s="31">
        <v>0</v>
      </c>
      <c r="P58" s="7"/>
      <c r="Q58" s="31">
        <v>0</v>
      </c>
      <c r="R58" s="7"/>
      <c r="S58" s="31">
        <v>0</v>
      </c>
      <c r="T58" s="31"/>
      <c r="U58" s="43"/>
      <c r="V58" s="7"/>
      <c r="W58" s="6" t="s">
        <v>4</v>
      </c>
      <c r="X58" s="32">
        <v>0</v>
      </c>
      <c r="Y58" s="7"/>
      <c r="Z58" s="43" t="s">
        <v>4</v>
      </c>
      <c r="AA58" s="7"/>
      <c r="AB58" s="6"/>
      <c r="AC58" s="37" t="s">
        <v>4</v>
      </c>
      <c r="AD58" s="37" t="str">
        <f>IF(IF(X58&gt;0,1,0)+IF(SUM(K58:S58)&gt;0,1,0)+IF(F58&lt;&gt;"",1,0)+IF(W58&lt;&gt;"(Bitte Wählen)",1,0)+IF(AC58&lt;&gt;Optionen!$N$3,1)+IF(Z58&lt;&gt;"(Bitte Wählen)",1,0)=6,"Ja",IF(IF(X58&gt;0,1,0)+IF(SUM(K58:S58)&gt;0,1,0)+IF(F58&lt;&gt;"",1,0)+IF(W58&lt;&gt;"(Bitte Wählen)",1,0)+IF(AC58&lt;&gt;Optionen!$N$3,1)=0,"","Nein"))</f>
        <v/>
      </c>
      <c r="AE58" s="37" t="s">
        <v>4</v>
      </c>
    </row>
    <row r="59" spans="1:31" x14ac:dyDescent="0.3">
      <c r="A59" s="36" t="str">
        <f t="shared" si="0"/>
        <v/>
      </c>
      <c r="B59" s="7"/>
      <c r="C59" s="7"/>
      <c r="D59" s="7"/>
      <c r="E59" s="65"/>
      <c r="F59" s="7"/>
      <c r="G59" s="7"/>
      <c r="H59" s="7"/>
      <c r="I59" s="31">
        <f t="shared" si="1"/>
        <v>0</v>
      </c>
      <c r="J59" s="31"/>
      <c r="K59" s="31">
        <v>0</v>
      </c>
      <c r="L59" s="31">
        <v>0</v>
      </c>
      <c r="M59" s="31">
        <v>0</v>
      </c>
      <c r="N59" s="31">
        <v>0</v>
      </c>
      <c r="O59" s="31">
        <v>0</v>
      </c>
      <c r="P59" s="7"/>
      <c r="Q59" s="31">
        <v>0</v>
      </c>
      <c r="R59" s="7"/>
      <c r="S59" s="31">
        <v>0</v>
      </c>
      <c r="T59" s="31"/>
      <c r="U59" s="43"/>
      <c r="V59" s="7"/>
      <c r="W59" s="6" t="s">
        <v>4</v>
      </c>
      <c r="X59" s="32">
        <v>0</v>
      </c>
      <c r="Y59" s="7"/>
      <c r="Z59" s="43" t="s">
        <v>4</v>
      </c>
      <c r="AA59" s="7"/>
      <c r="AB59" s="6"/>
      <c r="AC59" s="37" t="s">
        <v>4</v>
      </c>
      <c r="AD59" s="37" t="str">
        <f>IF(IF(X59&gt;0,1,0)+IF(SUM(K59:S59)&gt;0,1,0)+IF(F59&lt;&gt;"",1,0)+IF(W59&lt;&gt;"(Bitte Wählen)",1,0)+IF(AC59&lt;&gt;Optionen!$N$3,1)+IF(Z59&lt;&gt;"(Bitte Wählen)",1,0)=6,"Ja",IF(IF(X59&gt;0,1,0)+IF(SUM(K59:S59)&gt;0,1,0)+IF(F59&lt;&gt;"",1,0)+IF(W59&lt;&gt;"(Bitte Wählen)",1,0)+IF(AC59&lt;&gt;Optionen!$N$3,1)=0,"","Nein"))</f>
        <v/>
      </c>
      <c r="AE59" s="37" t="s">
        <v>4</v>
      </c>
    </row>
    <row r="60" spans="1:31" x14ac:dyDescent="0.3">
      <c r="A60" s="36" t="str">
        <f t="shared" si="0"/>
        <v/>
      </c>
      <c r="B60" s="7"/>
      <c r="C60" s="7"/>
      <c r="D60" s="7"/>
      <c r="E60" s="65"/>
      <c r="F60" s="7"/>
      <c r="G60" s="7"/>
      <c r="H60" s="7"/>
      <c r="I60" s="31">
        <f t="shared" si="1"/>
        <v>0</v>
      </c>
      <c r="J60" s="31"/>
      <c r="K60" s="31">
        <v>0</v>
      </c>
      <c r="L60" s="31">
        <v>0</v>
      </c>
      <c r="M60" s="31">
        <v>0</v>
      </c>
      <c r="N60" s="31">
        <v>0</v>
      </c>
      <c r="O60" s="31">
        <v>0</v>
      </c>
      <c r="P60" s="7"/>
      <c r="Q60" s="31">
        <v>0</v>
      </c>
      <c r="R60" s="7"/>
      <c r="S60" s="31">
        <v>0</v>
      </c>
      <c r="T60" s="31"/>
      <c r="U60" s="43"/>
      <c r="V60" s="7"/>
      <c r="W60" s="6" t="s">
        <v>4</v>
      </c>
      <c r="X60" s="32">
        <v>0</v>
      </c>
      <c r="Y60" s="7"/>
      <c r="Z60" s="43" t="s">
        <v>4</v>
      </c>
      <c r="AA60" s="7"/>
      <c r="AB60" s="6"/>
      <c r="AC60" s="37" t="s">
        <v>4</v>
      </c>
      <c r="AD60" s="37" t="str">
        <f>IF(IF(X60&gt;0,1,0)+IF(SUM(K60:S60)&gt;0,1,0)+IF(F60&lt;&gt;"",1,0)+IF(W60&lt;&gt;"(Bitte Wählen)",1,0)+IF(AC60&lt;&gt;Optionen!$N$3,1)+IF(Z60&lt;&gt;"(Bitte Wählen)",1,0)=6,"Ja",IF(IF(X60&gt;0,1,0)+IF(SUM(K60:S60)&gt;0,1,0)+IF(F60&lt;&gt;"",1,0)+IF(W60&lt;&gt;"(Bitte Wählen)",1,0)+IF(AC60&lt;&gt;Optionen!$N$3,1)=0,"","Nein"))</f>
        <v/>
      </c>
      <c r="AE60" s="37" t="s">
        <v>4</v>
      </c>
    </row>
    <row r="61" spans="1:31" x14ac:dyDescent="0.3">
      <c r="A61" s="36" t="str">
        <f t="shared" si="0"/>
        <v/>
      </c>
      <c r="B61" s="7"/>
      <c r="C61" s="7"/>
      <c r="D61" s="7"/>
      <c r="E61" s="65"/>
      <c r="F61" s="7"/>
      <c r="G61" s="7"/>
      <c r="H61" s="7"/>
      <c r="I61" s="31">
        <f t="shared" si="1"/>
        <v>0</v>
      </c>
      <c r="J61" s="31"/>
      <c r="K61" s="31">
        <v>0</v>
      </c>
      <c r="L61" s="31">
        <v>0</v>
      </c>
      <c r="M61" s="31">
        <v>0</v>
      </c>
      <c r="N61" s="31">
        <v>0</v>
      </c>
      <c r="O61" s="31">
        <v>0</v>
      </c>
      <c r="P61" s="7"/>
      <c r="Q61" s="31">
        <v>0</v>
      </c>
      <c r="R61" s="7"/>
      <c r="S61" s="31">
        <v>0</v>
      </c>
      <c r="T61" s="31"/>
      <c r="U61" s="43"/>
      <c r="V61" s="7"/>
      <c r="W61" s="6" t="s">
        <v>4</v>
      </c>
      <c r="X61" s="32">
        <v>0</v>
      </c>
      <c r="Y61" s="7"/>
      <c r="Z61" s="43" t="s">
        <v>4</v>
      </c>
      <c r="AA61" s="7"/>
      <c r="AB61" s="6"/>
      <c r="AC61" s="37" t="s">
        <v>4</v>
      </c>
      <c r="AD61" s="37" t="str">
        <f>IF(IF(X61&gt;0,1,0)+IF(SUM(K61:S61)&gt;0,1,0)+IF(F61&lt;&gt;"",1,0)+IF(W61&lt;&gt;"(Bitte Wählen)",1,0)+IF(AC61&lt;&gt;Optionen!$N$3,1)+IF(Z61&lt;&gt;"(Bitte Wählen)",1,0)=6,"Ja",IF(IF(X61&gt;0,1,0)+IF(SUM(K61:S61)&gt;0,1,0)+IF(F61&lt;&gt;"",1,0)+IF(W61&lt;&gt;"(Bitte Wählen)",1,0)+IF(AC61&lt;&gt;Optionen!$N$3,1)=0,"","Nein"))</f>
        <v/>
      </c>
      <c r="AE61" s="37" t="s">
        <v>4</v>
      </c>
    </row>
    <row r="62" spans="1:31" x14ac:dyDescent="0.3">
      <c r="A62" s="36" t="str">
        <f t="shared" si="0"/>
        <v/>
      </c>
      <c r="B62" s="7"/>
      <c r="C62" s="7"/>
      <c r="D62" s="7"/>
      <c r="E62" s="65"/>
      <c r="F62" s="7"/>
      <c r="G62" s="7"/>
      <c r="H62" s="7"/>
      <c r="I62" s="31">
        <f t="shared" si="1"/>
        <v>0</v>
      </c>
      <c r="J62" s="31"/>
      <c r="K62" s="31">
        <v>0</v>
      </c>
      <c r="L62" s="31">
        <v>0</v>
      </c>
      <c r="M62" s="31">
        <v>0</v>
      </c>
      <c r="N62" s="31">
        <v>0</v>
      </c>
      <c r="O62" s="31">
        <v>0</v>
      </c>
      <c r="P62" s="7"/>
      <c r="Q62" s="31">
        <v>0</v>
      </c>
      <c r="R62" s="7"/>
      <c r="S62" s="31">
        <v>0</v>
      </c>
      <c r="T62" s="31"/>
      <c r="U62" s="43"/>
      <c r="V62" s="7"/>
      <c r="W62" s="6" t="s">
        <v>4</v>
      </c>
      <c r="X62" s="32">
        <v>0</v>
      </c>
      <c r="Y62" s="7"/>
      <c r="Z62" s="43" t="s">
        <v>4</v>
      </c>
      <c r="AA62" s="7"/>
      <c r="AB62" s="6"/>
      <c r="AC62" s="37" t="s">
        <v>4</v>
      </c>
      <c r="AD62" s="37" t="str">
        <f>IF(IF(X62&gt;0,1,0)+IF(SUM(K62:S62)&gt;0,1,0)+IF(F62&lt;&gt;"",1,0)+IF(W62&lt;&gt;"(Bitte Wählen)",1,0)+IF(AC62&lt;&gt;Optionen!$N$3,1)+IF(Z62&lt;&gt;"(Bitte Wählen)",1,0)=6,"Ja",IF(IF(X62&gt;0,1,0)+IF(SUM(K62:S62)&gt;0,1,0)+IF(F62&lt;&gt;"",1,0)+IF(W62&lt;&gt;"(Bitte Wählen)",1,0)+IF(AC62&lt;&gt;Optionen!$N$3,1)=0,"","Nein"))</f>
        <v/>
      </c>
      <c r="AE62" s="37" t="s">
        <v>4</v>
      </c>
    </row>
    <row r="63" spans="1:31" x14ac:dyDescent="0.3">
      <c r="A63" s="36" t="str">
        <f t="shared" si="0"/>
        <v/>
      </c>
      <c r="B63" s="7"/>
      <c r="C63" s="7"/>
      <c r="D63" s="7"/>
      <c r="E63" s="7"/>
      <c r="F63" s="7"/>
      <c r="G63" s="7"/>
      <c r="H63" s="7"/>
      <c r="I63" s="31">
        <f t="shared" si="1"/>
        <v>0</v>
      </c>
      <c r="J63" s="31"/>
      <c r="K63" s="31">
        <v>0</v>
      </c>
      <c r="L63" s="31">
        <v>0</v>
      </c>
      <c r="M63" s="31">
        <v>0</v>
      </c>
      <c r="N63" s="31">
        <v>0</v>
      </c>
      <c r="O63" s="31">
        <v>0</v>
      </c>
      <c r="P63" s="7"/>
      <c r="Q63" s="31">
        <v>0</v>
      </c>
      <c r="R63" s="7"/>
      <c r="S63" s="31">
        <v>0</v>
      </c>
      <c r="T63" s="31"/>
      <c r="U63" s="43"/>
      <c r="V63" s="7"/>
      <c r="W63" s="6" t="s">
        <v>4</v>
      </c>
      <c r="X63" s="32">
        <v>0</v>
      </c>
      <c r="Y63" s="7"/>
      <c r="Z63" s="43" t="s">
        <v>4</v>
      </c>
      <c r="AA63" s="7"/>
      <c r="AB63" s="6"/>
      <c r="AC63" s="37" t="s">
        <v>4</v>
      </c>
      <c r="AD63" s="37" t="str">
        <f>IF(IF(X63&gt;0,1,0)+IF(SUM(K63:S63)&gt;0,1,0)+IF(F63&lt;&gt;"",1,0)+IF(W63&lt;&gt;"(Bitte Wählen)",1,0)+IF(AC63&lt;&gt;Optionen!$N$3,1)+IF(Z63&lt;&gt;"(Bitte Wählen)",1,0)=6,"Ja",IF(IF(X63&gt;0,1,0)+IF(SUM(K63:S63)&gt;0,1,0)+IF(F63&lt;&gt;"",1,0)+IF(W63&lt;&gt;"(Bitte Wählen)",1,0)+IF(AC63&lt;&gt;Optionen!$N$3,1)=0,"","Nein"))</f>
        <v/>
      </c>
      <c r="AE63" s="37" t="s">
        <v>4</v>
      </c>
    </row>
    <row r="64" spans="1:31" x14ac:dyDescent="0.3">
      <c r="A64" s="36" t="str">
        <f t="shared" si="0"/>
        <v/>
      </c>
      <c r="B64" s="7"/>
      <c r="C64" s="7"/>
      <c r="D64" s="7"/>
      <c r="E64" s="7"/>
      <c r="F64" s="7"/>
      <c r="G64" s="7"/>
      <c r="H64" s="7"/>
      <c r="I64" s="31">
        <f t="shared" si="1"/>
        <v>0</v>
      </c>
      <c r="J64" s="31"/>
      <c r="K64" s="31">
        <v>0</v>
      </c>
      <c r="L64" s="31">
        <v>0</v>
      </c>
      <c r="M64" s="31">
        <v>0</v>
      </c>
      <c r="N64" s="31">
        <v>0</v>
      </c>
      <c r="O64" s="31">
        <v>0</v>
      </c>
      <c r="P64" s="7"/>
      <c r="Q64" s="31">
        <v>0</v>
      </c>
      <c r="R64" s="7"/>
      <c r="S64" s="31">
        <v>0</v>
      </c>
      <c r="T64" s="31"/>
      <c r="U64" s="43"/>
      <c r="V64" s="7"/>
      <c r="W64" s="6" t="s">
        <v>4</v>
      </c>
      <c r="X64" s="32">
        <v>0</v>
      </c>
      <c r="Y64" s="7"/>
      <c r="Z64" s="43" t="s">
        <v>4</v>
      </c>
      <c r="AA64" s="7"/>
      <c r="AB64" s="6"/>
      <c r="AC64" s="37" t="s">
        <v>4</v>
      </c>
      <c r="AD64" s="37" t="str">
        <f>IF(IF(X64&gt;0,1,0)+IF(SUM(K64:S64)&gt;0,1,0)+IF(F64&lt;&gt;"",1,0)+IF(W64&lt;&gt;"(Bitte Wählen)",1,0)+IF(AC64&lt;&gt;Optionen!$N$3,1)+IF(Z64&lt;&gt;"(Bitte Wählen)",1,0)=6,"Ja",IF(IF(X64&gt;0,1,0)+IF(SUM(K64:S64)&gt;0,1,0)+IF(F64&lt;&gt;"",1,0)+IF(W64&lt;&gt;"(Bitte Wählen)",1,0)+IF(AC64&lt;&gt;Optionen!$N$3,1)=0,"","Nein"))</f>
        <v/>
      </c>
      <c r="AE64" s="37" t="s">
        <v>4</v>
      </c>
    </row>
    <row r="65" spans="1:31" x14ac:dyDescent="0.3">
      <c r="A65" s="36" t="str">
        <f t="shared" si="0"/>
        <v/>
      </c>
      <c r="B65" s="7"/>
      <c r="C65" s="7"/>
      <c r="D65" s="7"/>
      <c r="E65" s="7"/>
      <c r="F65" s="7"/>
      <c r="G65" s="7"/>
      <c r="H65" s="7"/>
      <c r="I65" s="31">
        <f t="shared" si="1"/>
        <v>0</v>
      </c>
      <c r="J65" s="31"/>
      <c r="K65" s="31">
        <v>0</v>
      </c>
      <c r="L65" s="31">
        <v>0</v>
      </c>
      <c r="M65" s="31">
        <v>0</v>
      </c>
      <c r="N65" s="31">
        <v>0</v>
      </c>
      <c r="O65" s="31">
        <v>0</v>
      </c>
      <c r="P65" s="7"/>
      <c r="Q65" s="31">
        <v>0</v>
      </c>
      <c r="R65" s="7"/>
      <c r="S65" s="31">
        <v>0</v>
      </c>
      <c r="T65" s="31"/>
      <c r="U65" s="43"/>
      <c r="V65" s="7"/>
      <c r="W65" s="6" t="s">
        <v>4</v>
      </c>
      <c r="X65" s="32">
        <v>0</v>
      </c>
      <c r="Y65" s="7"/>
      <c r="Z65" s="43" t="s">
        <v>4</v>
      </c>
      <c r="AA65" s="7"/>
      <c r="AB65" s="6"/>
      <c r="AC65" s="37" t="s">
        <v>4</v>
      </c>
      <c r="AD65" s="37" t="str">
        <f>IF(IF(X65&gt;0,1,0)+IF(SUM(K65:S65)&gt;0,1,0)+IF(F65&lt;&gt;"",1,0)+IF(W65&lt;&gt;"(Bitte Wählen)",1,0)+IF(AC65&lt;&gt;Optionen!$N$3,1)+IF(Z65&lt;&gt;"(Bitte Wählen)",1,0)=6,"Ja",IF(IF(X65&gt;0,1,0)+IF(SUM(K65:S65)&gt;0,1,0)+IF(F65&lt;&gt;"",1,0)+IF(W65&lt;&gt;"(Bitte Wählen)",1,0)+IF(AC65&lt;&gt;Optionen!$N$3,1)=0,"","Nein"))</f>
        <v/>
      </c>
      <c r="AE65" s="37" t="s">
        <v>4</v>
      </c>
    </row>
    <row r="66" spans="1:31" x14ac:dyDescent="0.3">
      <c r="A66" s="36" t="str">
        <f t="shared" si="0"/>
        <v/>
      </c>
      <c r="B66" s="7"/>
      <c r="C66" s="7"/>
      <c r="D66" s="7"/>
      <c r="E66" s="7"/>
      <c r="F66" s="7"/>
      <c r="G66" s="7"/>
      <c r="H66" s="7"/>
      <c r="I66" s="31">
        <f t="shared" si="1"/>
        <v>0</v>
      </c>
      <c r="J66" s="31"/>
      <c r="K66" s="31">
        <v>0</v>
      </c>
      <c r="L66" s="31">
        <v>0</v>
      </c>
      <c r="M66" s="31">
        <v>0</v>
      </c>
      <c r="N66" s="31">
        <v>0</v>
      </c>
      <c r="O66" s="31">
        <v>0</v>
      </c>
      <c r="P66" s="7"/>
      <c r="Q66" s="31">
        <v>0</v>
      </c>
      <c r="R66" s="7"/>
      <c r="S66" s="31">
        <v>0</v>
      </c>
      <c r="T66" s="31"/>
      <c r="U66" s="43"/>
      <c r="V66" s="7"/>
      <c r="W66" s="6" t="s">
        <v>4</v>
      </c>
      <c r="X66" s="32">
        <v>0</v>
      </c>
      <c r="Y66" s="7"/>
      <c r="Z66" s="43" t="s">
        <v>4</v>
      </c>
      <c r="AA66" s="7"/>
      <c r="AB66" s="6"/>
      <c r="AC66" s="37" t="s">
        <v>4</v>
      </c>
      <c r="AD66" s="37" t="str">
        <f>IF(IF(X66&gt;0,1,0)+IF(SUM(K66:S66)&gt;0,1,0)+IF(F66&lt;&gt;"",1,0)+IF(W66&lt;&gt;"(Bitte Wählen)",1,0)+IF(AC66&lt;&gt;Optionen!$N$3,1)+IF(Z66&lt;&gt;"(Bitte Wählen)",1,0)=6,"Ja",IF(IF(X66&gt;0,1,0)+IF(SUM(K66:S66)&gt;0,1,0)+IF(F66&lt;&gt;"",1,0)+IF(W66&lt;&gt;"(Bitte Wählen)",1,0)+IF(AC66&lt;&gt;Optionen!$N$3,1)=0,"","Nein"))</f>
        <v/>
      </c>
      <c r="AE66" s="37" t="s">
        <v>4</v>
      </c>
    </row>
    <row r="67" spans="1:31" x14ac:dyDescent="0.3">
      <c r="A67" s="36" t="str">
        <f t="shared" si="0"/>
        <v/>
      </c>
      <c r="B67" s="7"/>
      <c r="C67" s="7"/>
      <c r="D67" s="7"/>
      <c r="E67" s="7"/>
      <c r="F67" s="7"/>
      <c r="G67" s="7"/>
      <c r="H67" s="7"/>
      <c r="I67" s="31">
        <f t="shared" si="1"/>
        <v>0</v>
      </c>
      <c r="J67" s="31"/>
      <c r="K67" s="31">
        <v>0</v>
      </c>
      <c r="L67" s="31">
        <v>0</v>
      </c>
      <c r="M67" s="31">
        <v>0</v>
      </c>
      <c r="N67" s="31">
        <v>0</v>
      </c>
      <c r="O67" s="31">
        <v>0</v>
      </c>
      <c r="P67" s="7"/>
      <c r="Q67" s="31">
        <v>0</v>
      </c>
      <c r="R67" s="7"/>
      <c r="S67" s="31">
        <v>0</v>
      </c>
      <c r="T67" s="31"/>
      <c r="U67" s="43"/>
      <c r="V67" s="7"/>
      <c r="W67" s="6" t="s">
        <v>4</v>
      </c>
      <c r="X67" s="32">
        <v>0</v>
      </c>
      <c r="Y67" s="7"/>
      <c r="Z67" s="43" t="s">
        <v>4</v>
      </c>
      <c r="AA67" s="7"/>
      <c r="AB67" s="6"/>
      <c r="AC67" s="37" t="s">
        <v>4</v>
      </c>
      <c r="AD67" s="37" t="str">
        <f>IF(IF(X67&gt;0,1,0)+IF(SUM(K67:S67)&gt;0,1,0)+IF(F67&lt;&gt;"",1,0)+IF(W67&lt;&gt;"(Bitte Wählen)",1,0)+IF(AC67&lt;&gt;Optionen!$N$3,1)+IF(Z67&lt;&gt;"(Bitte Wählen)",1,0)=6,"Ja",IF(IF(X67&gt;0,1,0)+IF(SUM(K67:S67)&gt;0,1,0)+IF(F67&lt;&gt;"",1,0)+IF(W67&lt;&gt;"(Bitte Wählen)",1,0)+IF(AC67&lt;&gt;Optionen!$N$3,1)=0,"","Nein"))</f>
        <v/>
      </c>
      <c r="AE67" s="37" t="s">
        <v>4</v>
      </c>
    </row>
    <row r="68" spans="1:31" x14ac:dyDescent="0.3">
      <c r="A68" s="36" t="str">
        <f t="shared" si="0"/>
        <v/>
      </c>
      <c r="B68" s="7"/>
      <c r="C68" s="7"/>
      <c r="D68" s="7"/>
      <c r="E68" s="7"/>
      <c r="F68" s="7"/>
      <c r="G68" s="7"/>
      <c r="H68" s="7"/>
      <c r="I68" s="31">
        <f t="shared" si="1"/>
        <v>0</v>
      </c>
      <c r="J68" s="31"/>
      <c r="K68" s="31">
        <v>0</v>
      </c>
      <c r="L68" s="31">
        <v>0</v>
      </c>
      <c r="M68" s="31">
        <v>0</v>
      </c>
      <c r="N68" s="31">
        <v>0</v>
      </c>
      <c r="O68" s="31">
        <v>0</v>
      </c>
      <c r="P68" s="7"/>
      <c r="Q68" s="31">
        <v>0</v>
      </c>
      <c r="R68" s="7"/>
      <c r="S68" s="31">
        <v>0</v>
      </c>
      <c r="T68" s="31"/>
      <c r="U68" s="43"/>
      <c r="V68" s="7"/>
      <c r="W68" s="6" t="s">
        <v>4</v>
      </c>
      <c r="X68" s="32">
        <v>0</v>
      </c>
      <c r="Y68" s="7"/>
      <c r="Z68" s="43" t="s">
        <v>4</v>
      </c>
      <c r="AA68" s="7"/>
      <c r="AB68" s="6"/>
      <c r="AC68" s="37" t="s">
        <v>4</v>
      </c>
      <c r="AD68" s="37" t="str">
        <f>IF(IF(X68&gt;0,1,0)+IF(SUM(K68:S68)&gt;0,1,0)+IF(F68&lt;&gt;"",1,0)+IF(W68&lt;&gt;"(Bitte Wählen)",1,0)+IF(AC68&lt;&gt;Optionen!$N$3,1)+IF(Z68&lt;&gt;"(Bitte Wählen)",1,0)=6,"Ja",IF(IF(X68&gt;0,1,0)+IF(SUM(K68:S68)&gt;0,1,0)+IF(F68&lt;&gt;"",1,0)+IF(W68&lt;&gt;"(Bitte Wählen)",1,0)+IF(AC68&lt;&gt;Optionen!$N$3,1)=0,"","Nein"))</f>
        <v/>
      </c>
      <c r="AE68" s="37" t="s">
        <v>4</v>
      </c>
    </row>
    <row r="69" spans="1:31" x14ac:dyDescent="0.3">
      <c r="A69" t="str">
        <f t="shared" si="0"/>
        <v/>
      </c>
      <c r="B69" s="7"/>
      <c r="C69" s="7"/>
      <c r="D69" s="7"/>
      <c r="E69" s="7"/>
      <c r="F69" s="7"/>
      <c r="G69" s="7"/>
      <c r="H69" s="7"/>
      <c r="I69" s="31">
        <v>0</v>
      </c>
      <c r="J69" s="31"/>
      <c r="K69" s="31">
        <v>0</v>
      </c>
      <c r="L69" s="31">
        <v>0</v>
      </c>
      <c r="M69" s="31">
        <v>0</v>
      </c>
      <c r="N69" s="31">
        <v>0</v>
      </c>
      <c r="O69" s="31">
        <v>0</v>
      </c>
      <c r="P69" s="7"/>
      <c r="Q69" s="31">
        <v>0</v>
      </c>
      <c r="R69" s="7"/>
      <c r="S69" s="31">
        <v>0</v>
      </c>
      <c r="T69" s="31"/>
      <c r="U69" s="43"/>
      <c r="V69" s="7"/>
      <c r="W69" s="6" t="s">
        <v>4</v>
      </c>
      <c r="X69" s="32">
        <v>0</v>
      </c>
      <c r="Y69" s="7"/>
      <c r="Z69" s="43" t="s">
        <v>4</v>
      </c>
      <c r="AA69" s="7"/>
      <c r="AB69" s="6"/>
      <c r="AC69" s="37" t="s">
        <v>4</v>
      </c>
      <c r="AD69" s="37" t="str">
        <f>IF(IF(X69&gt;0,1,0)+IF(SUM(K69:S69)&gt;0,1,0)+IF(F69&lt;&gt;"",1,0)+IF(W69&lt;&gt;"(Bitte Wählen)",1,0)+IF(AC69&lt;&gt;Optionen!$N$3,1)+IF(Z69&lt;&gt;"(Bitte Wählen)",1,0)=6,"Ja",IF(IF(X69&gt;0,1,0)+IF(SUM(K69:S69)&gt;0,1,0)+IF(F69&lt;&gt;"",1,0)+IF(W69&lt;&gt;"(Bitte Wählen)",1,0)+IF(AC69&lt;&gt;Optionen!$N$3,1)=0,"","Nein"))</f>
        <v/>
      </c>
      <c r="AE69" s="37" t="s">
        <v>4</v>
      </c>
    </row>
    <row r="70" spans="1:31" x14ac:dyDescent="0.3">
      <c r="A70" t="str">
        <f t="shared" si="0"/>
        <v/>
      </c>
      <c r="B70" s="7"/>
      <c r="C70" s="7"/>
      <c r="D70" s="7"/>
      <c r="E70" s="7"/>
      <c r="F70" s="7"/>
      <c r="G70" s="7"/>
      <c r="H70" s="7"/>
      <c r="I70" s="31">
        <v>0</v>
      </c>
      <c r="J70" s="31"/>
      <c r="K70" s="31">
        <v>0</v>
      </c>
      <c r="L70" s="31">
        <v>0</v>
      </c>
      <c r="M70" s="31">
        <v>0</v>
      </c>
      <c r="N70" s="31">
        <v>0</v>
      </c>
      <c r="O70" s="31">
        <v>0</v>
      </c>
      <c r="P70" s="7"/>
      <c r="Q70" s="31">
        <v>0</v>
      </c>
      <c r="R70" s="7"/>
      <c r="S70" s="31">
        <v>0</v>
      </c>
      <c r="T70" s="31"/>
      <c r="U70" s="43"/>
      <c r="V70" s="7"/>
      <c r="W70" s="6" t="s">
        <v>4</v>
      </c>
      <c r="X70" s="33">
        <v>0</v>
      </c>
      <c r="Y70" s="7"/>
      <c r="Z70" s="43" t="s">
        <v>4</v>
      </c>
      <c r="AA70" s="7"/>
      <c r="AB70" s="6"/>
      <c r="AC70" s="37" t="s">
        <v>4</v>
      </c>
      <c r="AD70" s="37" t="str">
        <f>IF(IF(X70&gt;0,1,0)+IF(SUM(K70:S70)&gt;0,1,0)+IF(F70&lt;&gt;"",1,0)+IF(W70&lt;&gt;"(Bitte Wählen)",1,0)+IF(AC70&lt;&gt;Optionen!$N$3,1)+IF(Z70&lt;&gt;"(Bitte Wählen)",1,0)=6,"Ja",IF(IF(X70&gt;0,1,0)+IF(SUM(K70:S70)&gt;0,1,0)+IF(F70&lt;&gt;"",1,0)+IF(W70&lt;&gt;"(Bitte Wählen)",1,0)+IF(AC70&lt;&gt;Optionen!$N$3,1)=0,"","Nein"))</f>
        <v/>
      </c>
      <c r="AE70" s="37" t="s">
        <v>4</v>
      </c>
    </row>
    <row r="71" spans="1:31" x14ac:dyDescent="0.3">
      <c r="A71" t="str">
        <f t="shared" si="0"/>
        <v/>
      </c>
      <c r="B71" s="7"/>
      <c r="C71" s="7"/>
      <c r="D71" s="7"/>
      <c r="E71" s="7"/>
      <c r="F71" s="7"/>
      <c r="G71" s="7"/>
      <c r="H71" s="7"/>
      <c r="I71" s="31">
        <v>0</v>
      </c>
      <c r="J71" s="31"/>
      <c r="K71" s="31">
        <v>0</v>
      </c>
      <c r="L71" s="31">
        <v>0</v>
      </c>
      <c r="M71" s="31">
        <v>0</v>
      </c>
      <c r="N71" s="31">
        <v>0</v>
      </c>
      <c r="O71" s="31">
        <v>0</v>
      </c>
      <c r="P71" s="7"/>
      <c r="Q71" s="31">
        <v>0</v>
      </c>
      <c r="R71" s="7"/>
      <c r="S71" s="31">
        <v>0</v>
      </c>
      <c r="T71" s="31"/>
      <c r="U71" s="43"/>
      <c r="V71" s="7"/>
      <c r="W71" s="6" t="s">
        <v>4</v>
      </c>
      <c r="X71" s="33">
        <v>0</v>
      </c>
      <c r="Y71" s="7"/>
      <c r="Z71" s="43" t="s">
        <v>4</v>
      </c>
      <c r="AA71" s="7"/>
      <c r="AB71" s="6"/>
      <c r="AC71" s="37" t="s">
        <v>4</v>
      </c>
      <c r="AD71" s="37" t="str">
        <f>IF(IF(X71&gt;0,1,0)+IF(SUM(K71:S71)&gt;0,1,0)+IF(F71&lt;&gt;"",1,0)+IF(W71&lt;&gt;"(Bitte Wählen)",1,0)+IF(AC71&lt;&gt;Optionen!$N$3,1)+IF(Z71&lt;&gt;"(Bitte Wählen)",1,0)=6,"Ja",IF(IF(X71&gt;0,1,0)+IF(SUM(K71:S71)&gt;0,1,0)+IF(F71&lt;&gt;"",1,0)+IF(W71&lt;&gt;"(Bitte Wählen)",1,0)+IF(AC71&lt;&gt;Optionen!$N$3,1)=0,"","Nein"))</f>
        <v/>
      </c>
      <c r="AE71" s="37" t="s">
        <v>4</v>
      </c>
    </row>
    <row r="72" spans="1:31" x14ac:dyDescent="0.3">
      <c r="A72" t="str">
        <f t="shared" si="0"/>
        <v/>
      </c>
      <c r="B72" s="7"/>
      <c r="C72" s="7"/>
      <c r="D72" s="7"/>
      <c r="E72" s="7"/>
      <c r="F72" s="7"/>
      <c r="G72" s="7"/>
      <c r="H72" s="7"/>
      <c r="I72" s="31">
        <v>0</v>
      </c>
      <c r="J72" s="31"/>
      <c r="K72" s="31">
        <v>0</v>
      </c>
      <c r="L72" s="31">
        <v>0</v>
      </c>
      <c r="M72" s="31">
        <v>0</v>
      </c>
      <c r="N72" s="31">
        <v>0</v>
      </c>
      <c r="O72" s="31">
        <v>0</v>
      </c>
      <c r="P72" s="7"/>
      <c r="Q72" s="31">
        <v>0</v>
      </c>
      <c r="R72" s="7"/>
      <c r="S72" s="31">
        <v>0</v>
      </c>
      <c r="T72" s="31"/>
      <c r="U72" s="43"/>
      <c r="V72" s="7"/>
      <c r="W72" s="6" t="s">
        <v>4</v>
      </c>
      <c r="X72" s="33">
        <v>0</v>
      </c>
      <c r="Y72" s="7"/>
      <c r="Z72" s="43" t="s">
        <v>4</v>
      </c>
      <c r="AA72" s="7"/>
      <c r="AB72" s="6"/>
      <c r="AC72" s="37" t="s">
        <v>4</v>
      </c>
      <c r="AD72" s="37" t="str">
        <f>IF(IF(X72&gt;0,1,0)+IF(SUM(K72:S72)&gt;0,1,0)+IF(F72&lt;&gt;"",1,0)+IF(W72&lt;&gt;"(Bitte Wählen)",1,0)+IF(AC72&lt;&gt;Optionen!$N$3,1)+IF(Z72&lt;&gt;"(Bitte Wählen)",1,0)=6,"Ja",IF(IF(X72&gt;0,1,0)+IF(SUM(K72:S72)&gt;0,1,0)+IF(F72&lt;&gt;"",1,0)+IF(W72&lt;&gt;"(Bitte Wählen)",1,0)+IF(AC72&lt;&gt;Optionen!$N$3,1)=0,"","Nein"))</f>
        <v/>
      </c>
      <c r="AE72" s="37" t="s">
        <v>4</v>
      </c>
    </row>
    <row r="73" spans="1:31" x14ac:dyDescent="0.3">
      <c r="A73" t="str">
        <f t="shared" ref="A73:A115" si="2">IF(AA73="","",AA73)</f>
        <v/>
      </c>
      <c r="B73" s="7"/>
      <c r="C73" s="7"/>
      <c r="D73" s="7"/>
      <c r="E73" s="7"/>
      <c r="F73" s="7"/>
      <c r="G73" s="7"/>
      <c r="H73" s="7"/>
      <c r="I73" s="31">
        <v>0</v>
      </c>
      <c r="J73" s="31"/>
      <c r="K73" s="31">
        <v>0</v>
      </c>
      <c r="L73" s="31">
        <v>0</v>
      </c>
      <c r="M73" s="31">
        <v>0</v>
      </c>
      <c r="N73" s="31">
        <v>0</v>
      </c>
      <c r="O73" s="31">
        <v>0</v>
      </c>
      <c r="P73" s="7"/>
      <c r="Q73" s="31">
        <v>0</v>
      </c>
      <c r="R73" s="7"/>
      <c r="S73" s="31">
        <v>0</v>
      </c>
      <c r="T73" s="31"/>
      <c r="U73" s="43"/>
      <c r="V73" s="7"/>
      <c r="W73" s="6" t="s">
        <v>4</v>
      </c>
      <c r="X73" s="33">
        <v>0</v>
      </c>
      <c r="Y73" s="7"/>
      <c r="Z73" s="43" t="s">
        <v>4</v>
      </c>
      <c r="AA73" s="7"/>
      <c r="AB73" s="6"/>
      <c r="AC73" s="37" t="s">
        <v>4</v>
      </c>
      <c r="AD73" s="37" t="str">
        <f>IF(IF(X73&gt;0,1,0)+IF(SUM(K73:S73)&gt;0,1,0)+IF(F73&lt;&gt;"",1,0)+IF(W73&lt;&gt;"(Bitte Wählen)",1,0)+IF(AC73&lt;&gt;Optionen!$N$3,1)+IF(Z73&lt;&gt;"(Bitte Wählen)",1,0)=6,"Ja",IF(IF(X73&gt;0,1,0)+IF(SUM(K73:S73)&gt;0,1,0)+IF(F73&lt;&gt;"",1,0)+IF(W73&lt;&gt;"(Bitte Wählen)",1,0)+IF(AC73&lt;&gt;Optionen!$N$3,1)=0,"","Nein"))</f>
        <v/>
      </c>
      <c r="AE73" s="37" t="s">
        <v>4</v>
      </c>
    </row>
    <row r="74" spans="1:31" x14ac:dyDescent="0.3">
      <c r="A74" t="str">
        <f t="shared" si="2"/>
        <v/>
      </c>
      <c r="B74" s="7"/>
      <c r="C74" s="7"/>
      <c r="D74" s="7"/>
      <c r="E74" s="7"/>
      <c r="F74" s="7"/>
      <c r="G74" s="7"/>
      <c r="H74" s="7"/>
      <c r="I74" s="31">
        <v>0</v>
      </c>
      <c r="J74" s="31"/>
      <c r="K74" s="31">
        <v>0</v>
      </c>
      <c r="L74" s="31">
        <v>0</v>
      </c>
      <c r="M74" s="31">
        <v>0</v>
      </c>
      <c r="N74" s="31">
        <v>0</v>
      </c>
      <c r="O74" s="31">
        <v>0</v>
      </c>
      <c r="P74" s="7"/>
      <c r="Q74" s="31">
        <v>0</v>
      </c>
      <c r="R74" s="7"/>
      <c r="S74" s="31">
        <v>0</v>
      </c>
      <c r="T74" s="31"/>
      <c r="U74" s="43"/>
      <c r="V74" s="7"/>
      <c r="W74" s="6" t="s">
        <v>4</v>
      </c>
      <c r="X74" s="33">
        <v>0</v>
      </c>
      <c r="Y74" s="7"/>
      <c r="Z74" s="43" t="s">
        <v>4</v>
      </c>
      <c r="AA74" s="7"/>
      <c r="AB74" s="6"/>
      <c r="AC74" s="37" t="s">
        <v>4</v>
      </c>
      <c r="AD74" s="37" t="str">
        <f>IF(IF(X74&gt;0,1,0)+IF(SUM(K74:S74)&gt;0,1,0)+IF(F74&lt;&gt;"",1,0)+IF(W74&lt;&gt;"(Bitte Wählen)",1,0)+IF(AC74&lt;&gt;Optionen!$N$3,1)+IF(Z74&lt;&gt;"(Bitte Wählen)",1,0)=6,"Ja",IF(IF(X74&gt;0,1,0)+IF(SUM(K74:S74)&gt;0,1,0)+IF(F74&lt;&gt;"",1,0)+IF(W74&lt;&gt;"(Bitte Wählen)",1,0)+IF(AC74&lt;&gt;Optionen!$N$3,1)=0,"","Nein"))</f>
        <v/>
      </c>
      <c r="AE74" s="37" t="s">
        <v>4</v>
      </c>
    </row>
    <row r="75" spans="1:31" x14ac:dyDescent="0.3">
      <c r="A75" t="str">
        <f t="shared" si="2"/>
        <v/>
      </c>
      <c r="B75" s="7"/>
      <c r="C75" s="7"/>
      <c r="D75" s="7"/>
      <c r="E75" s="7"/>
      <c r="F75" s="7"/>
      <c r="G75" s="7"/>
      <c r="H75" s="7"/>
      <c r="I75" s="31">
        <v>0</v>
      </c>
      <c r="J75" s="31"/>
      <c r="K75" s="31">
        <v>0</v>
      </c>
      <c r="L75" s="31">
        <v>0</v>
      </c>
      <c r="M75" s="31">
        <v>0</v>
      </c>
      <c r="N75" s="31">
        <v>0</v>
      </c>
      <c r="O75" s="31">
        <v>0</v>
      </c>
      <c r="P75" s="7"/>
      <c r="Q75" s="31">
        <v>0</v>
      </c>
      <c r="R75" s="7"/>
      <c r="S75" s="31">
        <v>0</v>
      </c>
      <c r="T75" s="31"/>
      <c r="U75" s="43"/>
      <c r="V75" s="7"/>
      <c r="W75" s="6" t="s">
        <v>4</v>
      </c>
      <c r="X75" s="33">
        <v>0</v>
      </c>
      <c r="Y75" s="7"/>
      <c r="Z75" s="43" t="s">
        <v>4</v>
      </c>
      <c r="AA75" s="7"/>
      <c r="AB75" s="6"/>
      <c r="AC75" s="37" t="s">
        <v>4</v>
      </c>
      <c r="AD75" s="37" t="str">
        <f>IF(IF(X75&gt;0,1,0)+IF(SUM(K75:S75)&gt;0,1,0)+IF(F75&lt;&gt;"",1,0)+IF(W75&lt;&gt;"(Bitte Wählen)",1,0)+IF(AC75&lt;&gt;Optionen!$N$3,1)+IF(Z75&lt;&gt;"(Bitte Wählen)",1,0)=6,"Ja",IF(IF(X75&gt;0,1,0)+IF(SUM(K75:S75)&gt;0,1,0)+IF(F75&lt;&gt;"",1,0)+IF(W75&lt;&gt;"(Bitte Wählen)",1,0)+IF(AC75&lt;&gt;Optionen!$N$3,1)=0,"","Nein"))</f>
        <v/>
      </c>
      <c r="AE75" s="37" t="s">
        <v>4</v>
      </c>
    </row>
    <row r="76" spans="1:31" x14ac:dyDescent="0.3">
      <c r="A76" t="str">
        <f t="shared" si="2"/>
        <v/>
      </c>
      <c r="B76" s="7"/>
      <c r="C76" s="7"/>
      <c r="D76" s="7"/>
      <c r="E76" s="7"/>
      <c r="F76" s="7"/>
      <c r="G76" s="7"/>
      <c r="H76" s="7"/>
      <c r="I76" s="31">
        <v>0</v>
      </c>
      <c r="J76" s="31"/>
      <c r="K76" s="31">
        <v>0</v>
      </c>
      <c r="L76" s="31">
        <v>0</v>
      </c>
      <c r="M76" s="31">
        <v>0</v>
      </c>
      <c r="N76" s="31">
        <v>0</v>
      </c>
      <c r="O76" s="31">
        <v>0</v>
      </c>
      <c r="P76" s="7"/>
      <c r="Q76" s="31">
        <v>0</v>
      </c>
      <c r="R76" s="7"/>
      <c r="S76" s="31">
        <v>0</v>
      </c>
      <c r="T76" s="31"/>
      <c r="U76" s="43"/>
      <c r="V76" s="7"/>
      <c r="W76" s="6" t="s">
        <v>4</v>
      </c>
      <c r="X76" s="33">
        <v>0</v>
      </c>
      <c r="Y76" s="7"/>
      <c r="Z76" s="43" t="s">
        <v>4</v>
      </c>
      <c r="AA76" s="7"/>
      <c r="AB76" s="6"/>
      <c r="AC76" s="37" t="s">
        <v>4</v>
      </c>
      <c r="AD76" s="37" t="str">
        <f>IF(IF(X76&gt;0,1,0)+IF(SUM(K76:S76)&gt;0,1,0)+IF(F76&lt;&gt;"",1,0)+IF(W76&lt;&gt;"(Bitte Wählen)",1,0)+IF(AC76&lt;&gt;Optionen!$N$3,1)+IF(Z76&lt;&gt;"(Bitte Wählen)",1,0)=6,"Ja",IF(IF(X76&gt;0,1,0)+IF(SUM(K76:S76)&gt;0,1,0)+IF(F76&lt;&gt;"",1,0)+IF(W76&lt;&gt;"(Bitte Wählen)",1,0)+IF(AC76&lt;&gt;Optionen!$N$3,1)=0,"","Nein"))</f>
        <v/>
      </c>
      <c r="AE76" s="37" t="s">
        <v>4</v>
      </c>
    </row>
    <row r="77" spans="1:31" x14ac:dyDescent="0.3">
      <c r="A77" t="str">
        <f t="shared" si="2"/>
        <v/>
      </c>
      <c r="B77" s="7"/>
      <c r="C77" s="7"/>
      <c r="D77" s="7"/>
      <c r="E77" s="7"/>
      <c r="F77" s="7"/>
      <c r="G77" s="7"/>
      <c r="H77" s="7"/>
      <c r="I77" s="31">
        <v>0</v>
      </c>
      <c r="J77" s="31"/>
      <c r="K77" s="31">
        <v>0</v>
      </c>
      <c r="L77" s="31">
        <v>0</v>
      </c>
      <c r="M77" s="31">
        <v>0</v>
      </c>
      <c r="N77" s="31">
        <v>0</v>
      </c>
      <c r="O77" s="31">
        <v>0</v>
      </c>
      <c r="P77" s="7"/>
      <c r="Q77" s="31">
        <v>0</v>
      </c>
      <c r="R77" s="7"/>
      <c r="S77" s="31">
        <v>0</v>
      </c>
      <c r="T77" s="31"/>
      <c r="U77" s="43"/>
      <c r="V77" s="7"/>
      <c r="W77" s="6" t="s">
        <v>4</v>
      </c>
      <c r="X77" s="33">
        <v>0</v>
      </c>
      <c r="Y77" s="7"/>
      <c r="Z77" s="43" t="s">
        <v>4</v>
      </c>
      <c r="AA77" s="7"/>
      <c r="AB77" s="6"/>
      <c r="AC77" s="37" t="s">
        <v>4</v>
      </c>
      <c r="AD77" s="37" t="str">
        <f>IF(IF(X77&gt;0,1,0)+IF(SUM(K77:S77)&gt;0,1,0)+IF(F77&lt;&gt;"",1,0)+IF(W77&lt;&gt;"(Bitte Wählen)",1,0)+IF(AC77&lt;&gt;Optionen!$N$3,1)+IF(Z77&lt;&gt;"(Bitte Wählen)",1,0)=6,"Ja",IF(IF(X77&gt;0,1,0)+IF(SUM(K77:S77)&gt;0,1,0)+IF(F77&lt;&gt;"",1,0)+IF(W77&lt;&gt;"(Bitte Wählen)",1,0)+IF(AC77&lt;&gt;Optionen!$N$3,1)=0,"","Nein"))</f>
        <v/>
      </c>
      <c r="AE77" s="37" t="s">
        <v>4</v>
      </c>
    </row>
    <row r="78" spans="1:31" x14ac:dyDescent="0.3">
      <c r="A78" t="str">
        <f t="shared" si="2"/>
        <v/>
      </c>
      <c r="B78" s="7"/>
      <c r="C78" s="7"/>
      <c r="D78" s="7"/>
      <c r="E78" s="7"/>
      <c r="F78" s="7"/>
      <c r="G78" s="7"/>
      <c r="H78" s="7"/>
      <c r="I78" s="31">
        <v>0</v>
      </c>
      <c r="J78" s="31"/>
      <c r="K78" s="31">
        <v>0</v>
      </c>
      <c r="L78" s="31">
        <v>0</v>
      </c>
      <c r="M78" s="31">
        <v>0</v>
      </c>
      <c r="N78" s="31">
        <v>0</v>
      </c>
      <c r="O78" s="31">
        <v>0</v>
      </c>
      <c r="P78" s="7"/>
      <c r="Q78" s="31">
        <v>0</v>
      </c>
      <c r="R78" s="7"/>
      <c r="S78" s="31">
        <v>0</v>
      </c>
      <c r="T78" s="31"/>
      <c r="U78" s="43"/>
      <c r="V78" s="7"/>
      <c r="W78" s="6" t="s">
        <v>4</v>
      </c>
      <c r="X78" s="33">
        <v>0</v>
      </c>
      <c r="Y78" s="7"/>
      <c r="Z78" s="43" t="s">
        <v>4</v>
      </c>
      <c r="AA78" s="7"/>
      <c r="AB78" s="6"/>
      <c r="AC78" s="37" t="s">
        <v>4</v>
      </c>
      <c r="AD78" s="37" t="str">
        <f>IF(IF(X78&gt;0,1,0)+IF(SUM(K78:S78)&gt;0,1,0)+IF(F78&lt;&gt;"",1,0)+IF(W78&lt;&gt;"(Bitte Wählen)",1,0)+IF(AC78&lt;&gt;Optionen!$N$3,1)+IF(Z78&lt;&gt;"(Bitte Wählen)",1,0)=6,"Ja",IF(IF(X78&gt;0,1,0)+IF(SUM(K78:S78)&gt;0,1,0)+IF(F78&lt;&gt;"",1,0)+IF(W78&lt;&gt;"(Bitte Wählen)",1,0)+IF(AC78&lt;&gt;Optionen!$N$3,1)=0,"","Nein"))</f>
        <v/>
      </c>
      <c r="AE78" s="37" t="s">
        <v>4</v>
      </c>
    </row>
    <row r="79" spans="1:31" x14ac:dyDescent="0.3">
      <c r="A79" t="str">
        <f t="shared" si="2"/>
        <v/>
      </c>
      <c r="B79" s="7"/>
      <c r="C79" s="7"/>
      <c r="D79" s="7"/>
      <c r="E79" s="7"/>
      <c r="F79" s="7"/>
      <c r="G79" s="7"/>
      <c r="H79" s="7"/>
      <c r="I79" s="31">
        <v>0</v>
      </c>
      <c r="J79" s="31"/>
      <c r="K79" s="31">
        <v>0</v>
      </c>
      <c r="L79" s="31">
        <v>0</v>
      </c>
      <c r="M79" s="31">
        <v>0</v>
      </c>
      <c r="N79" s="31">
        <v>0</v>
      </c>
      <c r="O79" s="31">
        <v>0</v>
      </c>
      <c r="P79" s="7"/>
      <c r="Q79" s="31">
        <v>0</v>
      </c>
      <c r="R79" s="7"/>
      <c r="S79" s="31">
        <v>0</v>
      </c>
      <c r="T79" s="31"/>
      <c r="U79" s="43"/>
      <c r="V79" s="7"/>
      <c r="W79" s="6" t="s">
        <v>4</v>
      </c>
      <c r="X79" s="33">
        <v>0</v>
      </c>
      <c r="Y79" s="7"/>
      <c r="Z79" s="43" t="s">
        <v>4</v>
      </c>
      <c r="AA79" s="7"/>
      <c r="AB79" s="6"/>
      <c r="AC79" s="37" t="s">
        <v>4</v>
      </c>
      <c r="AD79" s="37" t="str">
        <f>IF(IF(X79&gt;0,1,0)+IF(SUM(K79:S79)&gt;0,1,0)+IF(F79&lt;&gt;"",1,0)+IF(W79&lt;&gt;"(Bitte Wählen)",1,0)+IF(AC79&lt;&gt;Optionen!$N$3,1)+IF(Z79&lt;&gt;"(Bitte Wählen)",1,0)=6,"Ja",IF(IF(X79&gt;0,1,0)+IF(SUM(K79:S79)&gt;0,1,0)+IF(F79&lt;&gt;"",1,0)+IF(W79&lt;&gt;"(Bitte Wählen)",1,0)+IF(AC79&lt;&gt;Optionen!$N$3,1)=0,"","Nein"))</f>
        <v/>
      </c>
      <c r="AE79" s="37" t="s">
        <v>4</v>
      </c>
    </row>
    <row r="80" spans="1:31" x14ac:dyDescent="0.3">
      <c r="A80" t="str">
        <f t="shared" si="2"/>
        <v/>
      </c>
      <c r="B80" s="7"/>
      <c r="C80" s="7"/>
      <c r="D80" s="7"/>
      <c r="E80" s="7"/>
      <c r="F80" s="7"/>
      <c r="G80" s="7"/>
      <c r="H80" s="7"/>
      <c r="I80" s="31">
        <v>0</v>
      </c>
      <c r="J80" s="31"/>
      <c r="K80" s="31">
        <v>0</v>
      </c>
      <c r="L80" s="31">
        <v>0</v>
      </c>
      <c r="M80" s="31">
        <v>0</v>
      </c>
      <c r="N80" s="31">
        <v>0</v>
      </c>
      <c r="O80" s="31">
        <v>0</v>
      </c>
      <c r="P80" s="7"/>
      <c r="Q80" s="31">
        <v>0</v>
      </c>
      <c r="R80" s="7"/>
      <c r="S80" s="31">
        <v>0</v>
      </c>
      <c r="T80" s="31"/>
      <c r="U80" s="43"/>
      <c r="V80" s="7"/>
      <c r="W80" s="6" t="s">
        <v>4</v>
      </c>
      <c r="X80" s="33">
        <v>0</v>
      </c>
      <c r="Y80" s="7"/>
      <c r="Z80" s="43" t="s">
        <v>4</v>
      </c>
      <c r="AA80" s="7"/>
      <c r="AB80" s="6"/>
      <c r="AC80" s="37" t="s">
        <v>4</v>
      </c>
      <c r="AD80" s="37" t="str">
        <f>IF(IF(X80&gt;0,1,0)+IF(SUM(K80:S80)&gt;0,1,0)+IF(F80&lt;&gt;"",1,0)+IF(W80&lt;&gt;"(Bitte Wählen)",1,0)+IF(AC80&lt;&gt;Optionen!$N$3,1)+IF(Z80&lt;&gt;"(Bitte Wählen)",1,0)=6,"Ja",IF(IF(X80&gt;0,1,0)+IF(SUM(K80:S80)&gt;0,1,0)+IF(F80&lt;&gt;"",1,0)+IF(W80&lt;&gt;"(Bitte Wählen)",1,0)+IF(AC80&lt;&gt;Optionen!$N$3,1)=0,"","Nein"))</f>
        <v/>
      </c>
      <c r="AE80" s="37" t="s">
        <v>4</v>
      </c>
    </row>
    <row r="81" spans="1:31" x14ac:dyDescent="0.3">
      <c r="A81" t="str">
        <f t="shared" si="2"/>
        <v/>
      </c>
      <c r="B81" s="7"/>
      <c r="C81" s="7"/>
      <c r="D81" s="7"/>
      <c r="E81" s="7"/>
      <c r="F81" s="7"/>
      <c r="G81" s="7"/>
      <c r="H81" s="7"/>
      <c r="I81" s="31">
        <v>0</v>
      </c>
      <c r="J81" s="31"/>
      <c r="K81" s="31">
        <v>0</v>
      </c>
      <c r="L81" s="31">
        <v>0</v>
      </c>
      <c r="M81" s="31">
        <v>0</v>
      </c>
      <c r="N81" s="31">
        <v>0</v>
      </c>
      <c r="O81" s="31">
        <v>0</v>
      </c>
      <c r="P81" s="7"/>
      <c r="Q81" s="31">
        <v>0</v>
      </c>
      <c r="R81" s="7"/>
      <c r="S81" s="31">
        <v>0</v>
      </c>
      <c r="T81" s="31"/>
      <c r="U81" s="43"/>
      <c r="V81" s="7"/>
      <c r="W81" s="6" t="s">
        <v>4</v>
      </c>
      <c r="X81" s="33">
        <v>0</v>
      </c>
      <c r="Y81" s="7"/>
      <c r="Z81" s="43" t="s">
        <v>4</v>
      </c>
      <c r="AA81" s="7"/>
      <c r="AB81" s="6"/>
      <c r="AC81" s="37" t="s">
        <v>4</v>
      </c>
      <c r="AD81" s="37" t="str">
        <f>IF(IF(X81&gt;0,1,0)+IF(SUM(K81:S81)&gt;0,1,0)+IF(F81&lt;&gt;"",1,0)+IF(W81&lt;&gt;"(Bitte Wählen)",1,0)+IF(AC81&lt;&gt;Optionen!$N$3,1)+IF(Z81&lt;&gt;"(Bitte Wählen)",1,0)=6,"Ja",IF(IF(X81&gt;0,1,0)+IF(SUM(K81:S81)&gt;0,1,0)+IF(F81&lt;&gt;"",1,0)+IF(W81&lt;&gt;"(Bitte Wählen)",1,0)+IF(AC81&lt;&gt;Optionen!$N$3,1)=0,"","Nein"))</f>
        <v/>
      </c>
      <c r="AE81" s="37" t="s">
        <v>4</v>
      </c>
    </row>
    <row r="82" spans="1:31" x14ac:dyDescent="0.3">
      <c r="A82" t="str">
        <f t="shared" si="2"/>
        <v/>
      </c>
      <c r="B82" s="7"/>
      <c r="C82" s="7"/>
      <c r="D82" s="7"/>
      <c r="E82" s="7"/>
      <c r="F82" s="7"/>
      <c r="G82" s="7"/>
      <c r="H82" s="7"/>
      <c r="I82" s="31">
        <v>0</v>
      </c>
      <c r="J82" s="31"/>
      <c r="K82" s="31">
        <v>0</v>
      </c>
      <c r="L82" s="31">
        <v>0</v>
      </c>
      <c r="M82" s="31">
        <v>0</v>
      </c>
      <c r="N82" s="31">
        <v>0</v>
      </c>
      <c r="O82" s="31">
        <v>0</v>
      </c>
      <c r="P82" s="7"/>
      <c r="Q82" s="31">
        <v>0</v>
      </c>
      <c r="R82" s="7"/>
      <c r="S82" s="31">
        <v>0</v>
      </c>
      <c r="T82" s="31"/>
      <c r="U82" s="43"/>
      <c r="V82" s="7"/>
      <c r="W82" s="6" t="s">
        <v>4</v>
      </c>
      <c r="X82" s="33">
        <v>0</v>
      </c>
      <c r="Y82" s="7"/>
      <c r="Z82" s="43" t="s">
        <v>4</v>
      </c>
      <c r="AA82" s="7"/>
      <c r="AB82" s="6"/>
      <c r="AC82" s="37" t="s">
        <v>4</v>
      </c>
      <c r="AD82" s="37" t="str">
        <f>IF(IF(X82&gt;0,1,0)+IF(SUM(K82:S82)&gt;0,1,0)+IF(F82&lt;&gt;"",1,0)+IF(W82&lt;&gt;"(Bitte Wählen)",1,0)+IF(AC82&lt;&gt;Optionen!$N$3,1)+IF(Z82&lt;&gt;"(Bitte Wählen)",1,0)=6,"Ja",IF(IF(X82&gt;0,1,0)+IF(SUM(K82:S82)&gt;0,1,0)+IF(F82&lt;&gt;"",1,0)+IF(W82&lt;&gt;"(Bitte Wählen)",1,0)+IF(AC82&lt;&gt;Optionen!$N$3,1)=0,"","Nein"))</f>
        <v/>
      </c>
      <c r="AE82" s="37" t="s">
        <v>4</v>
      </c>
    </row>
    <row r="83" spans="1:31" x14ac:dyDescent="0.3">
      <c r="A83" t="str">
        <f t="shared" si="2"/>
        <v/>
      </c>
      <c r="B83" s="7"/>
      <c r="C83" s="7"/>
      <c r="D83" s="7"/>
      <c r="E83" s="7"/>
      <c r="F83" s="7"/>
      <c r="G83" s="7"/>
      <c r="H83" s="7"/>
      <c r="I83" s="31">
        <v>0</v>
      </c>
      <c r="J83" s="31"/>
      <c r="K83" s="31">
        <v>0</v>
      </c>
      <c r="L83" s="31">
        <v>0</v>
      </c>
      <c r="M83" s="31">
        <v>0</v>
      </c>
      <c r="N83" s="31">
        <v>0</v>
      </c>
      <c r="O83" s="31">
        <v>0</v>
      </c>
      <c r="P83" s="7"/>
      <c r="Q83" s="31">
        <v>0</v>
      </c>
      <c r="R83" s="7"/>
      <c r="S83" s="31">
        <v>0</v>
      </c>
      <c r="T83" s="31"/>
      <c r="U83" s="43"/>
      <c r="V83" s="7"/>
      <c r="W83" s="6" t="s">
        <v>4</v>
      </c>
      <c r="X83" s="33">
        <v>0</v>
      </c>
      <c r="Y83" s="7"/>
      <c r="Z83" s="43" t="s">
        <v>4</v>
      </c>
      <c r="AA83" s="7"/>
      <c r="AB83" s="6"/>
      <c r="AC83" s="37" t="s">
        <v>4</v>
      </c>
      <c r="AD83" s="37" t="str">
        <f>IF(IF(X83&gt;0,1,0)+IF(SUM(K83:S83)&gt;0,1,0)+IF(F83&lt;&gt;"",1,0)+IF(W83&lt;&gt;"(Bitte Wählen)",1,0)+IF(AC83&lt;&gt;Optionen!$N$3,1)+IF(Z83&lt;&gt;"(Bitte Wählen)",1,0)=6,"Ja",IF(IF(X83&gt;0,1,0)+IF(SUM(K83:S83)&gt;0,1,0)+IF(F83&lt;&gt;"",1,0)+IF(W83&lt;&gt;"(Bitte Wählen)",1,0)+IF(AC83&lt;&gt;Optionen!$N$3,1)=0,"","Nein"))</f>
        <v/>
      </c>
      <c r="AE83" s="37" t="s">
        <v>4</v>
      </c>
    </row>
    <row r="84" spans="1:31" x14ac:dyDescent="0.3">
      <c r="A84" t="str">
        <f t="shared" si="2"/>
        <v/>
      </c>
      <c r="B84" s="7"/>
      <c r="C84" s="7"/>
      <c r="D84" s="7"/>
      <c r="E84" s="7"/>
      <c r="F84" s="7"/>
      <c r="G84" s="7"/>
      <c r="H84" s="7"/>
      <c r="I84" s="31">
        <v>0</v>
      </c>
      <c r="J84" s="31"/>
      <c r="K84" s="31">
        <v>0</v>
      </c>
      <c r="L84" s="31">
        <v>0</v>
      </c>
      <c r="M84" s="31">
        <v>0</v>
      </c>
      <c r="N84" s="31">
        <v>0</v>
      </c>
      <c r="O84" s="31">
        <v>0</v>
      </c>
      <c r="P84" s="7"/>
      <c r="Q84" s="31">
        <v>0</v>
      </c>
      <c r="R84" s="7"/>
      <c r="S84" s="31">
        <v>0</v>
      </c>
      <c r="T84" s="31"/>
      <c r="U84" s="43"/>
      <c r="V84" s="7"/>
      <c r="W84" s="6" t="s">
        <v>4</v>
      </c>
      <c r="X84" s="33">
        <v>0</v>
      </c>
      <c r="Y84" s="7"/>
      <c r="Z84" s="43" t="s">
        <v>4</v>
      </c>
      <c r="AA84" s="7"/>
      <c r="AB84" s="6"/>
      <c r="AC84" s="37" t="s">
        <v>4</v>
      </c>
      <c r="AD84" s="37" t="str">
        <f>IF(IF(X84&gt;0,1,0)+IF(SUM(K84:S84)&gt;0,1,0)+IF(F84&lt;&gt;"",1,0)+IF(W84&lt;&gt;"(Bitte Wählen)",1,0)+IF(AC84&lt;&gt;Optionen!$N$3,1)+IF(Z84&lt;&gt;"(Bitte Wählen)",1,0)=6,"Ja",IF(IF(X84&gt;0,1,0)+IF(SUM(K84:S84)&gt;0,1,0)+IF(F84&lt;&gt;"",1,0)+IF(W84&lt;&gt;"(Bitte Wählen)",1,0)+IF(AC84&lt;&gt;Optionen!$N$3,1)=0,"","Nein"))</f>
        <v/>
      </c>
      <c r="AE84" s="37" t="s">
        <v>4</v>
      </c>
    </row>
    <row r="85" spans="1:31" x14ac:dyDescent="0.3">
      <c r="A85" t="str">
        <f t="shared" si="2"/>
        <v/>
      </c>
      <c r="B85" s="7"/>
      <c r="C85" s="7"/>
      <c r="D85" s="7"/>
      <c r="E85" s="7"/>
      <c r="F85" s="7"/>
      <c r="G85" s="7"/>
      <c r="H85" s="7"/>
      <c r="I85" s="31">
        <v>0</v>
      </c>
      <c r="J85" s="31"/>
      <c r="K85" s="31">
        <v>0</v>
      </c>
      <c r="L85" s="31">
        <v>0</v>
      </c>
      <c r="M85" s="31">
        <v>0</v>
      </c>
      <c r="N85" s="31">
        <v>0</v>
      </c>
      <c r="O85" s="31">
        <v>0</v>
      </c>
      <c r="P85" s="7"/>
      <c r="Q85" s="31">
        <v>0</v>
      </c>
      <c r="R85" s="7"/>
      <c r="S85" s="31">
        <v>0</v>
      </c>
      <c r="T85" s="31"/>
      <c r="U85" s="43"/>
      <c r="V85" s="7"/>
      <c r="W85" s="6" t="s">
        <v>4</v>
      </c>
      <c r="X85" s="33">
        <v>0</v>
      </c>
      <c r="Y85" s="7"/>
      <c r="Z85" s="43" t="s">
        <v>4</v>
      </c>
      <c r="AA85" s="7"/>
      <c r="AB85" s="6"/>
      <c r="AC85" s="37" t="s">
        <v>4</v>
      </c>
      <c r="AD85" s="37" t="str">
        <f>IF(IF(X85&gt;0,1,0)+IF(SUM(K85:S85)&gt;0,1,0)+IF(F85&lt;&gt;"",1,0)+IF(W85&lt;&gt;"(Bitte Wählen)",1,0)+IF(AC85&lt;&gt;Optionen!$N$3,1)+IF(Z85&lt;&gt;"(Bitte Wählen)",1,0)=6,"Ja",IF(IF(X85&gt;0,1,0)+IF(SUM(K85:S85)&gt;0,1,0)+IF(F85&lt;&gt;"",1,0)+IF(W85&lt;&gt;"(Bitte Wählen)",1,0)+IF(AC85&lt;&gt;Optionen!$N$3,1)=0,"","Nein"))</f>
        <v/>
      </c>
      <c r="AE85" s="37" t="s">
        <v>4</v>
      </c>
    </row>
    <row r="86" spans="1:31" x14ac:dyDescent="0.3">
      <c r="A86" t="str">
        <f t="shared" si="2"/>
        <v/>
      </c>
      <c r="B86" s="7"/>
      <c r="C86" s="7"/>
      <c r="D86" s="7"/>
      <c r="E86" s="7"/>
      <c r="F86" s="7"/>
      <c r="G86" s="7"/>
      <c r="H86" s="7"/>
      <c r="I86" s="31">
        <v>0</v>
      </c>
      <c r="J86" s="31"/>
      <c r="K86" s="31">
        <v>0</v>
      </c>
      <c r="L86" s="31">
        <v>0</v>
      </c>
      <c r="M86" s="31">
        <v>0</v>
      </c>
      <c r="N86" s="31">
        <v>0</v>
      </c>
      <c r="O86" s="31">
        <v>0</v>
      </c>
      <c r="P86" s="7"/>
      <c r="Q86" s="31">
        <v>0</v>
      </c>
      <c r="R86" s="7"/>
      <c r="S86" s="31">
        <v>0</v>
      </c>
      <c r="T86" s="31"/>
      <c r="U86" s="43"/>
      <c r="V86" s="7"/>
      <c r="W86" s="6" t="s">
        <v>4</v>
      </c>
      <c r="X86" s="33">
        <v>0</v>
      </c>
      <c r="Y86" s="7"/>
      <c r="Z86" s="43" t="s">
        <v>4</v>
      </c>
      <c r="AA86" s="7"/>
      <c r="AB86" s="6"/>
      <c r="AC86" s="37" t="s">
        <v>4</v>
      </c>
      <c r="AD86" s="37" t="str">
        <f>IF(IF(X86&gt;0,1,0)+IF(SUM(K86:S86)&gt;0,1,0)+IF(F86&lt;&gt;"",1,0)+IF(W86&lt;&gt;"(Bitte Wählen)",1,0)+IF(AC86&lt;&gt;Optionen!$N$3,1)+IF(Z86&lt;&gt;"(Bitte Wählen)",1,0)=6,"Ja",IF(IF(X86&gt;0,1,0)+IF(SUM(K86:S86)&gt;0,1,0)+IF(F86&lt;&gt;"",1,0)+IF(W86&lt;&gt;"(Bitte Wählen)",1,0)+IF(AC86&lt;&gt;Optionen!$N$3,1)=0,"","Nein"))</f>
        <v/>
      </c>
      <c r="AE86" s="37" t="s">
        <v>4</v>
      </c>
    </row>
    <row r="87" spans="1:31" x14ac:dyDescent="0.3">
      <c r="A87" t="str">
        <f t="shared" si="2"/>
        <v/>
      </c>
      <c r="B87" s="7"/>
      <c r="C87" s="7"/>
      <c r="D87" s="7"/>
      <c r="E87" s="7"/>
      <c r="F87" s="7"/>
      <c r="G87" s="7"/>
      <c r="H87" s="7"/>
      <c r="I87" s="31">
        <v>0</v>
      </c>
      <c r="J87" s="31"/>
      <c r="K87" s="31">
        <v>0</v>
      </c>
      <c r="L87" s="31">
        <v>0</v>
      </c>
      <c r="M87" s="31">
        <v>0</v>
      </c>
      <c r="N87" s="31">
        <v>0</v>
      </c>
      <c r="O87" s="31">
        <v>0</v>
      </c>
      <c r="P87" s="7"/>
      <c r="Q87" s="31">
        <v>0</v>
      </c>
      <c r="R87" s="7"/>
      <c r="S87" s="31">
        <v>0</v>
      </c>
      <c r="T87" s="31"/>
      <c r="U87" s="43"/>
      <c r="V87" s="7"/>
      <c r="W87" s="6" t="s">
        <v>4</v>
      </c>
      <c r="X87" s="33">
        <v>0</v>
      </c>
      <c r="Y87" s="7"/>
      <c r="Z87" s="43" t="s">
        <v>4</v>
      </c>
      <c r="AA87" s="7"/>
      <c r="AB87" s="6"/>
      <c r="AC87" s="37" t="s">
        <v>4</v>
      </c>
      <c r="AD87" s="37" t="str">
        <f>IF(IF(X87&gt;0,1,0)+IF(SUM(K87:S87)&gt;0,1,0)+IF(F87&lt;&gt;"",1,0)+IF(W87&lt;&gt;"(Bitte Wählen)",1,0)+IF(AC87&lt;&gt;Optionen!$N$3,1)+IF(Z87&lt;&gt;"(Bitte Wählen)",1,0)=6,"Ja",IF(IF(X87&gt;0,1,0)+IF(SUM(K87:S87)&gt;0,1,0)+IF(F87&lt;&gt;"",1,0)+IF(W87&lt;&gt;"(Bitte Wählen)",1,0)+IF(AC87&lt;&gt;Optionen!$N$3,1)=0,"","Nein"))</f>
        <v/>
      </c>
      <c r="AE87" s="37" t="s">
        <v>4</v>
      </c>
    </row>
    <row r="88" spans="1:31" x14ac:dyDescent="0.3">
      <c r="A88" t="str">
        <f t="shared" si="2"/>
        <v/>
      </c>
      <c r="B88" s="7"/>
      <c r="C88" s="7"/>
      <c r="D88" s="7"/>
      <c r="E88" s="7"/>
      <c r="F88" s="7"/>
      <c r="G88" s="7"/>
      <c r="H88" s="7"/>
      <c r="I88" s="31">
        <v>0</v>
      </c>
      <c r="J88" s="31"/>
      <c r="K88" s="31">
        <v>0</v>
      </c>
      <c r="L88" s="31">
        <v>0</v>
      </c>
      <c r="M88" s="31">
        <v>0</v>
      </c>
      <c r="N88" s="31">
        <v>0</v>
      </c>
      <c r="O88" s="31">
        <v>0</v>
      </c>
      <c r="P88" s="7"/>
      <c r="Q88" s="31">
        <v>0</v>
      </c>
      <c r="R88" s="7"/>
      <c r="S88" s="31">
        <v>0</v>
      </c>
      <c r="T88" s="31"/>
      <c r="U88" s="43"/>
      <c r="V88" s="7"/>
      <c r="W88" s="6" t="s">
        <v>4</v>
      </c>
      <c r="X88" s="33">
        <v>0</v>
      </c>
      <c r="Y88" s="7"/>
      <c r="Z88" s="43" t="s">
        <v>4</v>
      </c>
      <c r="AA88" s="7"/>
      <c r="AB88" s="6"/>
      <c r="AC88" s="37" t="s">
        <v>4</v>
      </c>
      <c r="AD88" s="37" t="str">
        <f>IF(IF(X88&gt;0,1,0)+IF(SUM(K88:S88)&gt;0,1,0)+IF(F88&lt;&gt;"",1,0)+IF(W88&lt;&gt;"(Bitte Wählen)",1,0)+IF(AC88&lt;&gt;Optionen!$N$3,1)+IF(Z88&lt;&gt;"(Bitte Wählen)",1,0)=6,"Ja",IF(IF(X88&gt;0,1,0)+IF(SUM(K88:S88)&gt;0,1,0)+IF(F88&lt;&gt;"",1,0)+IF(W88&lt;&gt;"(Bitte Wählen)",1,0)+IF(AC88&lt;&gt;Optionen!$N$3,1)=0,"","Nein"))</f>
        <v/>
      </c>
      <c r="AE88" s="37" t="s">
        <v>4</v>
      </c>
    </row>
    <row r="89" spans="1:31" x14ac:dyDescent="0.3">
      <c r="A89" t="str">
        <f t="shared" si="2"/>
        <v/>
      </c>
      <c r="B89" s="7"/>
      <c r="C89" s="7"/>
      <c r="D89" s="7"/>
      <c r="E89" s="7"/>
      <c r="F89" s="7"/>
      <c r="G89" s="7"/>
      <c r="H89" s="7"/>
      <c r="I89" s="31">
        <v>0</v>
      </c>
      <c r="J89" s="31"/>
      <c r="K89" s="31">
        <v>0</v>
      </c>
      <c r="L89" s="31">
        <v>0</v>
      </c>
      <c r="M89" s="31">
        <v>0</v>
      </c>
      <c r="N89" s="31">
        <v>0</v>
      </c>
      <c r="O89" s="31">
        <v>0</v>
      </c>
      <c r="P89" s="7"/>
      <c r="Q89" s="31">
        <v>0</v>
      </c>
      <c r="R89" s="7"/>
      <c r="S89" s="31">
        <v>0</v>
      </c>
      <c r="T89" s="31"/>
      <c r="U89" s="43"/>
      <c r="V89" s="7"/>
      <c r="W89" s="6" t="s">
        <v>4</v>
      </c>
      <c r="X89" s="33">
        <v>0</v>
      </c>
      <c r="Y89" s="7"/>
      <c r="Z89" s="43" t="s">
        <v>4</v>
      </c>
      <c r="AA89" s="7"/>
      <c r="AB89" s="6"/>
      <c r="AC89" s="37" t="s">
        <v>4</v>
      </c>
      <c r="AD89" s="37" t="str">
        <f>IF(IF(X89&gt;0,1,0)+IF(SUM(K89:S89)&gt;0,1,0)+IF(F89&lt;&gt;"",1,0)+IF(W89&lt;&gt;"(Bitte Wählen)",1,0)+IF(AC89&lt;&gt;Optionen!$N$3,1)+IF(Z89&lt;&gt;"(Bitte Wählen)",1,0)=6,"Ja",IF(IF(X89&gt;0,1,0)+IF(SUM(K89:S89)&gt;0,1,0)+IF(F89&lt;&gt;"",1,0)+IF(W89&lt;&gt;"(Bitte Wählen)",1,0)+IF(AC89&lt;&gt;Optionen!$N$3,1)=0,"","Nein"))</f>
        <v/>
      </c>
      <c r="AE89" s="37" t="s">
        <v>4</v>
      </c>
    </row>
    <row r="90" spans="1:31" x14ac:dyDescent="0.3">
      <c r="A90" t="str">
        <f t="shared" si="2"/>
        <v/>
      </c>
      <c r="B90" s="7"/>
      <c r="C90" s="7"/>
      <c r="D90" s="7"/>
      <c r="E90" s="7"/>
      <c r="F90" s="7"/>
      <c r="G90" s="7"/>
      <c r="H90" s="7"/>
      <c r="I90" s="31">
        <v>0</v>
      </c>
      <c r="J90" s="31"/>
      <c r="K90" s="31">
        <v>0</v>
      </c>
      <c r="L90" s="31">
        <v>0</v>
      </c>
      <c r="M90" s="31">
        <v>0</v>
      </c>
      <c r="N90" s="31">
        <v>0</v>
      </c>
      <c r="O90" s="31">
        <v>0</v>
      </c>
      <c r="P90" s="7"/>
      <c r="Q90" s="31">
        <v>0</v>
      </c>
      <c r="R90" s="7"/>
      <c r="S90" s="31">
        <v>0</v>
      </c>
      <c r="T90" s="31"/>
      <c r="U90" s="43"/>
      <c r="V90" s="7"/>
      <c r="W90" s="6" t="s">
        <v>4</v>
      </c>
      <c r="X90" s="33">
        <v>0</v>
      </c>
      <c r="Y90" s="7"/>
      <c r="Z90" s="43" t="s">
        <v>4</v>
      </c>
      <c r="AA90" s="7"/>
      <c r="AB90" s="6"/>
      <c r="AC90" s="37" t="s">
        <v>4</v>
      </c>
      <c r="AD90" s="37" t="str">
        <f>IF(IF(X90&gt;0,1,0)+IF(SUM(K90:S90)&gt;0,1,0)+IF(F90&lt;&gt;"",1,0)+IF(W90&lt;&gt;"(Bitte Wählen)",1,0)+IF(AC90&lt;&gt;Optionen!$N$3,1)+IF(Z90&lt;&gt;"(Bitte Wählen)",1,0)=6,"Ja",IF(IF(X90&gt;0,1,0)+IF(SUM(K90:S90)&gt;0,1,0)+IF(F90&lt;&gt;"",1,0)+IF(W90&lt;&gt;"(Bitte Wählen)",1,0)+IF(AC90&lt;&gt;Optionen!$N$3,1)=0,"","Nein"))</f>
        <v/>
      </c>
      <c r="AE90" s="37" t="s">
        <v>4</v>
      </c>
    </row>
    <row r="91" spans="1:31" x14ac:dyDescent="0.3">
      <c r="A91" t="str">
        <f t="shared" si="2"/>
        <v/>
      </c>
      <c r="B91" s="7"/>
      <c r="C91" s="7"/>
      <c r="D91" s="7"/>
      <c r="E91" s="7"/>
      <c r="F91" s="7"/>
      <c r="G91" s="7"/>
      <c r="H91" s="7"/>
      <c r="I91" s="31">
        <v>0</v>
      </c>
      <c r="J91" s="31"/>
      <c r="K91" s="31">
        <v>0</v>
      </c>
      <c r="L91" s="31">
        <v>0</v>
      </c>
      <c r="M91" s="31">
        <v>0</v>
      </c>
      <c r="N91" s="31">
        <v>0</v>
      </c>
      <c r="O91" s="31">
        <v>0</v>
      </c>
      <c r="P91" s="7"/>
      <c r="Q91" s="31">
        <v>0</v>
      </c>
      <c r="R91" s="7"/>
      <c r="S91" s="31">
        <v>0</v>
      </c>
      <c r="T91" s="31"/>
      <c r="U91" s="43"/>
      <c r="V91" s="7"/>
      <c r="W91" s="6" t="s">
        <v>4</v>
      </c>
      <c r="X91" s="33">
        <v>0</v>
      </c>
      <c r="Y91" s="7"/>
      <c r="Z91" s="43" t="s">
        <v>4</v>
      </c>
      <c r="AA91" s="7"/>
      <c r="AB91" s="6"/>
      <c r="AC91" s="37" t="s">
        <v>4</v>
      </c>
      <c r="AD91" s="37" t="str">
        <f>IF(IF(X91&gt;0,1,0)+IF(SUM(K91:S91)&gt;0,1,0)+IF(F91&lt;&gt;"",1,0)+IF(W91&lt;&gt;"(Bitte Wählen)",1,0)+IF(AC91&lt;&gt;Optionen!$N$3,1)+IF(Z91&lt;&gt;"(Bitte Wählen)",1,0)=6,"Ja",IF(IF(X91&gt;0,1,0)+IF(SUM(K91:S91)&gt;0,1,0)+IF(F91&lt;&gt;"",1,0)+IF(W91&lt;&gt;"(Bitte Wählen)",1,0)+IF(AC91&lt;&gt;Optionen!$N$3,1)=0,"","Nein"))</f>
        <v/>
      </c>
      <c r="AE91" s="37" t="s">
        <v>4</v>
      </c>
    </row>
    <row r="92" spans="1:31" x14ac:dyDescent="0.3">
      <c r="A92" t="str">
        <f t="shared" si="2"/>
        <v/>
      </c>
      <c r="B92" s="7"/>
      <c r="C92" s="7"/>
      <c r="D92" s="7"/>
      <c r="E92" s="7"/>
      <c r="F92" s="7"/>
      <c r="G92" s="7"/>
      <c r="H92" s="7"/>
      <c r="I92" s="31">
        <v>0</v>
      </c>
      <c r="J92" s="31"/>
      <c r="K92" s="31">
        <v>0</v>
      </c>
      <c r="L92" s="31">
        <v>0</v>
      </c>
      <c r="M92" s="31">
        <v>0</v>
      </c>
      <c r="N92" s="31">
        <v>0</v>
      </c>
      <c r="O92" s="31">
        <v>0</v>
      </c>
      <c r="P92" s="7"/>
      <c r="Q92" s="31">
        <v>0</v>
      </c>
      <c r="R92" s="7"/>
      <c r="S92" s="31">
        <v>0</v>
      </c>
      <c r="T92" s="31"/>
      <c r="U92" s="43"/>
      <c r="V92" s="7"/>
      <c r="W92" s="6" t="s">
        <v>4</v>
      </c>
      <c r="X92" s="33">
        <v>0</v>
      </c>
      <c r="Y92" s="7"/>
      <c r="Z92" s="43" t="s">
        <v>4</v>
      </c>
      <c r="AA92" s="7"/>
      <c r="AB92" s="6"/>
      <c r="AC92" s="37" t="s">
        <v>4</v>
      </c>
      <c r="AD92" s="37" t="str">
        <f>IF(IF(X92&gt;0,1,0)+IF(SUM(K92:S92)&gt;0,1,0)+IF(F92&lt;&gt;"",1,0)+IF(W92&lt;&gt;"(Bitte Wählen)",1,0)+IF(AC92&lt;&gt;Optionen!$N$3,1)+IF(Z92&lt;&gt;"(Bitte Wählen)",1,0)=6,"Ja",IF(IF(X92&gt;0,1,0)+IF(SUM(K92:S92)&gt;0,1,0)+IF(F92&lt;&gt;"",1,0)+IF(W92&lt;&gt;"(Bitte Wählen)",1,0)+IF(AC92&lt;&gt;Optionen!$N$3,1)=0,"","Nein"))</f>
        <v/>
      </c>
      <c r="AE92" s="37" t="s">
        <v>4</v>
      </c>
    </row>
    <row r="93" spans="1:31" x14ac:dyDescent="0.3">
      <c r="A93" t="str">
        <f t="shared" si="2"/>
        <v/>
      </c>
      <c r="B93" s="7"/>
      <c r="C93" s="7"/>
      <c r="D93" s="7"/>
      <c r="E93" s="7"/>
      <c r="F93" s="7"/>
      <c r="G93" s="7"/>
      <c r="H93" s="7"/>
      <c r="I93" s="31">
        <v>0</v>
      </c>
      <c r="J93" s="31"/>
      <c r="K93" s="31">
        <v>0</v>
      </c>
      <c r="L93" s="31">
        <v>0</v>
      </c>
      <c r="M93" s="31">
        <v>0</v>
      </c>
      <c r="N93" s="31">
        <v>0</v>
      </c>
      <c r="O93" s="31">
        <v>0</v>
      </c>
      <c r="P93" s="7"/>
      <c r="Q93" s="31">
        <v>0</v>
      </c>
      <c r="R93" s="7"/>
      <c r="S93" s="31">
        <v>0</v>
      </c>
      <c r="T93" s="31"/>
      <c r="U93" s="43"/>
      <c r="V93" s="7"/>
      <c r="W93" s="6" t="s">
        <v>4</v>
      </c>
      <c r="X93" s="33">
        <v>0</v>
      </c>
      <c r="Y93" s="7"/>
      <c r="Z93" s="43" t="s">
        <v>4</v>
      </c>
      <c r="AA93" s="7"/>
      <c r="AB93" s="6"/>
      <c r="AC93" s="37" t="s">
        <v>4</v>
      </c>
      <c r="AD93" s="37" t="str">
        <f>IF(IF(X93&gt;0,1,0)+IF(SUM(K93:S93)&gt;0,1,0)+IF(F93&lt;&gt;"",1,0)+IF(W93&lt;&gt;"(Bitte Wählen)",1,0)+IF(AC93&lt;&gt;Optionen!$N$3,1)+IF(Z93&lt;&gt;"(Bitte Wählen)",1,0)=6,"Ja",IF(IF(X93&gt;0,1,0)+IF(SUM(K93:S93)&gt;0,1,0)+IF(F93&lt;&gt;"",1,0)+IF(W93&lt;&gt;"(Bitte Wählen)",1,0)+IF(AC93&lt;&gt;Optionen!$N$3,1)=0,"","Nein"))</f>
        <v/>
      </c>
      <c r="AE93" s="37" t="s">
        <v>4</v>
      </c>
    </row>
    <row r="94" spans="1:31" x14ac:dyDescent="0.3">
      <c r="A94" t="str">
        <f t="shared" si="2"/>
        <v/>
      </c>
      <c r="B94" s="7"/>
      <c r="C94" s="7"/>
      <c r="D94" s="7"/>
      <c r="E94" s="7"/>
      <c r="F94" s="7"/>
      <c r="G94" s="7"/>
      <c r="H94" s="7"/>
      <c r="I94" s="31">
        <v>0</v>
      </c>
      <c r="J94" s="31"/>
      <c r="K94" s="31">
        <v>0</v>
      </c>
      <c r="L94" s="31">
        <v>0</v>
      </c>
      <c r="M94" s="31">
        <v>0</v>
      </c>
      <c r="N94" s="31">
        <v>0</v>
      </c>
      <c r="O94" s="31">
        <v>0</v>
      </c>
      <c r="P94" s="7"/>
      <c r="Q94" s="31">
        <v>0</v>
      </c>
      <c r="R94" s="7"/>
      <c r="S94" s="31">
        <v>0</v>
      </c>
      <c r="T94" s="31"/>
      <c r="U94" s="43"/>
      <c r="V94" s="7"/>
      <c r="W94" s="6" t="s">
        <v>4</v>
      </c>
      <c r="X94" s="33">
        <v>0</v>
      </c>
      <c r="Y94" s="7"/>
      <c r="Z94" s="43" t="s">
        <v>4</v>
      </c>
      <c r="AA94" s="7"/>
      <c r="AB94" s="6"/>
      <c r="AC94" s="37" t="s">
        <v>4</v>
      </c>
      <c r="AD94" s="37" t="str">
        <f>IF(IF(X94&gt;0,1,0)+IF(SUM(K94:S94)&gt;0,1,0)+IF(F94&lt;&gt;"",1,0)+IF(W94&lt;&gt;"(Bitte Wählen)",1,0)+IF(AC94&lt;&gt;Optionen!$N$3,1)+IF(Z94&lt;&gt;"(Bitte Wählen)",1,0)=6,"Ja",IF(IF(X94&gt;0,1,0)+IF(SUM(K94:S94)&gt;0,1,0)+IF(F94&lt;&gt;"",1,0)+IF(W94&lt;&gt;"(Bitte Wählen)",1,0)+IF(AC94&lt;&gt;Optionen!$N$3,1)=0,"","Nein"))</f>
        <v/>
      </c>
      <c r="AE94" s="37" t="s">
        <v>4</v>
      </c>
    </row>
    <row r="95" spans="1:31" x14ac:dyDescent="0.3">
      <c r="A95" t="str">
        <f t="shared" si="2"/>
        <v/>
      </c>
      <c r="B95" s="7"/>
      <c r="C95" s="7"/>
      <c r="D95" s="7"/>
      <c r="E95" s="7"/>
      <c r="F95" s="7"/>
      <c r="G95" s="7"/>
      <c r="H95" s="7"/>
      <c r="I95" s="31">
        <v>0</v>
      </c>
      <c r="J95" s="31"/>
      <c r="K95" s="31">
        <v>0</v>
      </c>
      <c r="L95" s="31">
        <v>0</v>
      </c>
      <c r="M95" s="31">
        <v>0</v>
      </c>
      <c r="N95" s="31">
        <v>0</v>
      </c>
      <c r="O95" s="31">
        <v>0</v>
      </c>
      <c r="P95" s="7"/>
      <c r="Q95" s="31">
        <v>0</v>
      </c>
      <c r="R95" s="7"/>
      <c r="S95" s="31">
        <v>0</v>
      </c>
      <c r="T95" s="31"/>
      <c r="U95" s="43"/>
      <c r="V95" s="7"/>
      <c r="W95" s="6" t="s">
        <v>4</v>
      </c>
      <c r="X95" s="33">
        <v>0</v>
      </c>
      <c r="Y95" s="7"/>
      <c r="Z95" s="43" t="s">
        <v>4</v>
      </c>
      <c r="AA95" s="7"/>
      <c r="AB95" s="6"/>
      <c r="AC95" s="37" t="s">
        <v>4</v>
      </c>
      <c r="AD95" s="37" t="str">
        <f>IF(IF(X95&gt;0,1,0)+IF(SUM(K95:S95)&gt;0,1,0)+IF(F95&lt;&gt;"",1,0)+IF(W95&lt;&gt;"(Bitte Wählen)",1,0)+IF(AC95&lt;&gt;Optionen!$N$3,1)+IF(Z95&lt;&gt;"(Bitte Wählen)",1,0)=6,"Ja",IF(IF(X95&gt;0,1,0)+IF(SUM(K95:S95)&gt;0,1,0)+IF(F95&lt;&gt;"",1,0)+IF(W95&lt;&gt;"(Bitte Wählen)",1,0)+IF(AC95&lt;&gt;Optionen!$N$3,1)=0,"","Nein"))</f>
        <v/>
      </c>
      <c r="AE95" s="37" t="s">
        <v>4</v>
      </c>
    </row>
    <row r="96" spans="1:31" x14ac:dyDescent="0.3">
      <c r="A96" t="str">
        <f t="shared" si="2"/>
        <v/>
      </c>
      <c r="B96" s="7"/>
      <c r="C96" s="7"/>
      <c r="D96" s="7"/>
      <c r="E96" s="7"/>
      <c r="F96" s="7"/>
      <c r="G96" s="7"/>
      <c r="H96" s="7"/>
      <c r="I96" s="31">
        <v>0</v>
      </c>
      <c r="J96" s="31"/>
      <c r="K96" s="31">
        <v>0</v>
      </c>
      <c r="L96" s="31">
        <v>0</v>
      </c>
      <c r="M96" s="31">
        <v>0</v>
      </c>
      <c r="N96" s="31">
        <v>0</v>
      </c>
      <c r="O96" s="31">
        <v>0</v>
      </c>
      <c r="P96" s="7"/>
      <c r="Q96" s="31">
        <v>0</v>
      </c>
      <c r="R96" s="7"/>
      <c r="S96" s="31">
        <v>0</v>
      </c>
      <c r="T96" s="31"/>
      <c r="U96" s="43"/>
      <c r="V96" s="7"/>
      <c r="W96" s="6" t="s">
        <v>4</v>
      </c>
      <c r="X96" s="33">
        <v>0</v>
      </c>
      <c r="Y96" s="7"/>
      <c r="Z96" s="43" t="s">
        <v>4</v>
      </c>
      <c r="AA96" s="7"/>
      <c r="AB96" s="6"/>
      <c r="AC96" s="37" t="s">
        <v>4</v>
      </c>
      <c r="AD96" s="37" t="str">
        <f>IF(IF(X96&gt;0,1,0)+IF(SUM(K96:S96)&gt;0,1,0)+IF(F96&lt;&gt;"",1,0)+IF(W96&lt;&gt;"(Bitte Wählen)",1,0)+IF(AC96&lt;&gt;Optionen!$N$3,1)+IF(Z96&lt;&gt;"(Bitte Wählen)",1,0)=6,"Ja",IF(IF(X96&gt;0,1,0)+IF(SUM(K96:S96)&gt;0,1,0)+IF(F96&lt;&gt;"",1,0)+IF(W96&lt;&gt;"(Bitte Wählen)",1,0)+IF(AC96&lt;&gt;Optionen!$N$3,1)=0,"","Nein"))</f>
        <v/>
      </c>
      <c r="AE96" s="37" t="s">
        <v>4</v>
      </c>
    </row>
    <row r="97" spans="1:31" x14ac:dyDescent="0.3">
      <c r="A97" t="str">
        <f t="shared" si="2"/>
        <v/>
      </c>
      <c r="B97" s="7"/>
      <c r="C97" s="7"/>
      <c r="D97" s="7"/>
      <c r="E97" s="7"/>
      <c r="F97" s="7"/>
      <c r="G97" s="7"/>
      <c r="H97" s="7"/>
      <c r="I97" s="31">
        <v>0</v>
      </c>
      <c r="J97" s="31"/>
      <c r="K97" s="31">
        <v>0</v>
      </c>
      <c r="L97" s="31">
        <v>0</v>
      </c>
      <c r="M97" s="31">
        <v>0</v>
      </c>
      <c r="N97" s="31">
        <v>0</v>
      </c>
      <c r="O97" s="31">
        <v>0</v>
      </c>
      <c r="P97" s="7"/>
      <c r="Q97" s="31">
        <v>0</v>
      </c>
      <c r="R97" s="7"/>
      <c r="S97" s="31">
        <v>0</v>
      </c>
      <c r="T97" s="31"/>
      <c r="U97" s="43"/>
      <c r="V97" s="7"/>
      <c r="W97" s="6" t="s">
        <v>4</v>
      </c>
      <c r="X97" s="33">
        <v>0</v>
      </c>
      <c r="Y97" s="7"/>
      <c r="Z97" s="43" t="s">
        <v>4</v>
      </c>
      <c r="AA97" s="7"/>
      <c r="AB97" s="6"/>
      <c r="AC97" s="37" t="s">
        <v>4</v>
      </c>
      <c r="AD97" s="37" t="str">
        <f>IF(IF(X97&gt;0,1,0)+IF(SUM(K97:S97)&gt;0,1,0)+IF(F97&lt;&gt;"",1,0)+IF(W97&lt;&gt;"(Bitte Wählen)",1,0)+IF(AC97&lt;&gt;Optionen!$N$3,1)+IF(Z97&lt;&gt;"(Bitte Wählen)",1,0)=6,"Ja",IF(IF(X97&gt;0,1,0)+IF(SUM(K97:S97)&gt;0,1,0)+IF(F97&lt;&gt;"",1,0)+IF(W97&lt;&gt;"(Bitte Wählen)",1,0)+IF(AC97&lt;&gt;Optionen!$N$3,1)=0,"","Nein"))</f>
        <v/>
      </c>
      <c r="AE97" s="37" t="s">
        <v>4</v>
      </c>
    </row>
    <row r="98" spans="1:31" x14ac:dyDescent="0.3">
      <c r="A98" t="str">
        <f t="shared" si="2"/>
        <v/>
      </c>
      <c r="B98" s="7"/>
      <c r="C98" s="7"/>
      <c r="D98" s="7"/>
      <c r="E98" s="7"/>
      <c r="F98" s="7"/>
      <c r="G98" s="7"/>
      <c r="H98" s="7"/>
      <c r="I98" s="31">
        <v>0</v>
      </c>
      <c r="J98" s="31"/>
      <c r="K98" s="31">
        <v>0</v>
      </c>
      <c r="L98" s="31">
        <v>0</v>
      </c>
      <c r="M98" s="31">
        <v>0</v>
      </c>
      <c r="N98" s="31">
        <v>0</v>
      </c>
      <c r="O98" s="31">
        <v>0</v>
      </c>
      <c r="P98" s="7"/>
      <c r="Q98" s="31">
        <v>0</v>
      </c>
      <c r="R98" s="7"/>
      <c r="S98" s="31">
        <v>0</v>
      </c>
      <c r="T98" s="31"/>
      <c r="U98" s="43"/>
      <c r="V98" s="7"/>
      <c r="W98" s="6" t="s">
        <v>4</v>
      </c>
      <c r="X98" s="33">
        <v>0</v>
      </c>
      <c r="Y98" s="7"/>
      <c r="Z98" s="43" t="s">
        <v>4</v>
      </c>
      <c r="AA98" s="7"/>
      <c r="AB98" s="6"/>
      <c r="AC98" s="37" t="s">
        <v>4</v>
      </c>
      <c r="AD98" s="37" t="str">
        <f>IF(IF(X98&gt;0,1,0)+IF(SUM(K98:S98)&gt;0,1,0)+IF(F98&lt;&gt;"",1,0)+IF(W98&lt;&gt;"(Bitte Wählen)",1,0)+IF(AC98&lt;&gt;Optionen!$N$3,1)+IF(Z98&lt;&gt;"(Bitte Wählen)",1,0)=6,"Ja",IF(IF(X98&gt;0,1,0)+IF(SUM(K98:S98)&gt;0,1,0)+IF(F98&lt;&gt;"",1,0)+IF(W98&lt;&gt;"(Bitte Wählen)",1,0)+IF(AC98&lt;&gt;Optionen!$N$3,1)=0,"","Nein"))</f>
        <v/>
      </c>
      <c r="AE98" s="37" t="s">
        <v>4</v>
      </c>
    </row>
    <row r="99" spans="1:31" x14ac:dyDescent="0.3">
      <c r="A99" t="str">
        <f t="shared" si="2"/>
        <v/>
      </c>
      <c r="B99" s="7"/>
      <c r="C99" s="7"/>
      <c r="D99" s="7"/>
      <c r="E99" s="7"/>
      <c r="F99" s="7"/>
      <c r="G99" s="7"/>
      <c r="H99" s="7"/>
      <c r="I99" s="31">
        <v>0</v>
      </c>
      <c r="J99" s="31"/>
      <c r="K99" s="31">
        <v>0</v>
      </c>
      <c r="L99" s="31">
        <v>0</v>
      </c>
      <c r="M99" s="31">
        <v>0</v>
      </c>
      <c r="N99" s="31">
        <v>0</v>
      </c>
      <c r="O99" s="31">
        <v>0</v>
      </c>
      <c r="P99" s="7"/>
      <c r="Q99" s="31">
        <v>0</v>
      </c>
      <c r="R99" s="7"/>
      <c r="S99" s="31">
        <v>0</v>
      </c>
      <c r="T99" s="31"/>
      <c r="U99" s="43"/>
      <c r="V99" s="7"/>
      <c r="W99" s="6" t="s">
        <v>4</v>
      </c>
      <c r="X99" s="33">
        <v>0</v>
      </c>
      <c r="Y99" s="7"/>
      <c r="Z99" s="43" t="s">
        <v>4</v>
      </c>
      <c r="AA99" s="7"/>
      <c r="AB99" s="6"/>
      <c r="AC99" s="37" t="s">
        <v>4</v>
      </c>
      <c r="AD99" s="37" t="str">
        <f>IF(IF(X99&gt;0,1,0)+IF(SUM(K99:S99)&gt;0,1,0)+IF(F99&lt;&gt;"",1,0)+IF(W99&lt;&gt;"(Bitte Wählen)",1,0)+IF(AC99&lt;&gt;Optionen!$N$3,1)+IF(Z99&lt;&gt;"(Bitte Wählen)",1,0)=6,"Ja",IF(IF(X99&gt;0,1,0)+IF(SUM(K99:S99)&gt;0,1,0)+IF(F99&lt;&gt;"",1,0)+IF(W99&lt;&gt;"(Bitte Wählen)",1,0)+IF(AC99&lt;&gt;Optionen!$N$3,1)=0,"","Nein"))</f>
        <v/>
      </c>
      <c r="AE99" s="37" t="s">
        <v>4</v>
      </c>
    </row>
    <row r="100" spans="1:31" x14ac:dyDescent="0.3">
      <c r="A100" t="str">
        <f t="shared" si="2"/>
        <v/>
      </c>
      <c r="B100" s="7"/>
      <c r="C100" s="7"/>
      <c r="D100" s="7"/>
      <c r="E100" s="7"/>
      <c r="F100" s="7"/>
      <c r="G100" s="7"/>
      <c r="H100" s="7"/>
      <c r="I100" s="31">
        <v>0</v>
      </c>
      <c r="J100" s="31"/>
      <c r="K100" s="31">
        <v>0</v>
      </c>
      <c r="L100" s="31">
        <v>0</v>
      </c>
      <c r="M100" s="31">
        <v>0</v>
      </c>
      <c r="N100" s="31">
        <v>0</v>
      </c>
      <c r="O100" s="31">
        <v>0</v>
      </c>
      <c r="P100" s="7"/>
      <c r="Q100" s="31">
        <v>0</v>
      </c>
      <c r="R100" s="7"/>
      <c r="S100" s="31">
        <v>0</v>
      </c>
      <c r="T100" s="31"/>
      <c r="U100" s="43"/>
      <c r="V100" s="7"/>
      <c r="W100" s="6" t="s">
        <v>4</v>
      </c>
      <c r="X100" s="33">
        <v>0</v>
      </c>
      <c r="Y100" s="7"/>
      <c r="Z100" s="43" t="s">
        <v>4</v>
      </c>
      <c r="AA100" s="7"/>
      <c r="AB100" s="6"/>
      <c r="AC100" s="37" t="s">
        <v>4</v>
      </c>
      <c r="AD100" s="37" t="str">
        <f>IF(IF(X100&gt;0,1,0)+IF(SUM(K100:S100)&gt;0,1,0)+IF(F100&lt;&gt;"",1,0)+IF(W100&lt;&gt;"(Bitte Wählen)",1,0)+IF(AC100&lt;&gt;Optionen!$N$3,1)+IF(Z100&lt;&gt;"(Bitte Wählen)",1,0)=6,"Ja",IF(IF(X100&gt;0,1,0)+IF(SUM(K100:S100)&gt;0,1,0)+IF(F100&lt;&gt;"",1,0)+IF(W100&lt;&gt;"(Bitte Wählen)",1,0)+IF(AC100&lt;&gt;Optionen!$N$3,1)=0,"","Nein"))</f>
        <v/>
      </c>
      <c r="AE100" s="37" t="s">
        <v>4</v>
      </c>
    </row>
    <row r="101" spans="1:31" x14ac:dyDescent="0.3">
      <c r="A101" t="str">
        <f t="shared" si="2"/>
        <v/>
      </c>
      <c r="B101" s="7"/>
      <c r="C101" s="7"/>
      <c r="D101" s="7"/>
      <c r="E101" s="7"/>
      <c r="F101" s="7"/>
      <c r="G101" s="7"/>
      <c r="H101" s="7"/>
      <c r="I101" s="31">
        <v>0</v>
      </c>
      <c r="J101" s="31"/>
      <c r="K101" s="31">
        <v>0</v>
      </c>
      <c r="L101" s="31">
        <v>0</v>
      </c>
      <c r="M101" s="31">
        <v>0</v>
      </c>
      <c r="N101" s="31">
        <v>0</v>
      </c>
      <c r="O101" s="31">
        <v>0</v>
      </c>
      <c r="P101" s="7"/>
      <c r="Q101" s="31">
        <v>0</v>
      </c>
      <c r="R101" s="7"/>
      <c r="S101" s="31">
        <v>0</v>
      </c>
      <c r="T101" s="31"/>
      <c r="U101" s="43"/>
      <c r="V101" s="7"/>
      <c r="W101" s="6" t="s">
        <v>4</v>
      </c>
      <c r="X101" s="33">
        <v>0</v>
      </c>
      <c r="Y101" s="7"/>
      <c r="Z101" s="43" t="s">
        <v>4</v>
      </c>
      <c r="AA101" s="7"/>
      <c r="AB101" s="6"/>
      <c r="AC101" s="37" t="s">
        <v>4</v>
      </c>
      <c r="AD101" s="37" t="str">
        <f>IF(IF(X101&gt;0,1,0)+IF(SUM(K101:S101)&gt;0,1,0)+IF(F101&lt;&gt;"",1,0)+IF(W101&lt;&gt;"(Bitte Wählen)",1,0)+IF(AC101&lt;&gt;Optionen!$N$3,1)+IF(Z101&lt;&gt;"(Bitte Wählen)",1,0)=6,"Ja",IF(IF(X101&gt;0,1,0)+IF(SUM(K101:S101)&gt;0,1,0)+IF(F101&lt;&gt;"",1,0)+IF(W101&lt;&gt;"(Bitte Wählen)",1,0)+IF(AC101&lt;&gt;Optionen!$N$3,1)=0,"","Nein"))</f>
        <v/>
      </c>
      <c r="AE101" s="37" t="s">
        <v>4</v>
      </c>
    </row>
    <row r="102" spans="1:31" x14ac:dyDescent="0.3">
      <c r="A102" t="str">
        <f t="shared" si="2"/>
        <v/>
      </c>
      <c r="B102" s="7"/>
      <c r="C102" s="7"/>
      <c r="D102" s="7"/>
      <c r="E102" s="7"/>
      <c r="F102" s="7"/>
      <c r="G102" s="7"/>
      <c r="H102" s="7"/>
      <c r="I102" s="31">
        <v>0</v>
      </c>
      <c r="J102" s="31"/>
      <c r="K102" s="31">
        <v>0</v>
      </c>
      <c r="L102" s="31">
        <v>0</v>
      </c>
      <c r="M102" s="31">
        <v>0</v>
      </c>
      <c r="N102" s="31">
        <v>0</v>
      </c>
      <c r="O102" s="31">
        <v>0</v>
      </c>
      <c r="P102" s="7"/>
      <c r="Q102" s="31">
        <v>0</v>
      </c>
      <c r="R102" s="7"/>
      <c r="S102" s="31">
        <v>0</v>
      </c>
      <c r="T102" s="31"/>
      <c r="U102" s="43"/>
      <c r="V102" s="7"/>
      <c r="W102" s="6" t="s">
        <v>4</v>
      </c>
      <c r="X102" s="33">
        <v>0</v>
      </c>
      <c r="Y102" s="7"/>
      <c r="Z102" s="43" t="s">
        <v>4</v>
      </c>
      <c r="AA102" s="7"/>
      <c r="AB102" s="6"/>
      <c r="AC102" s="37" t="s">
        <v>4</v>
      </c>
      <c r="AD102" s="37" t="str">
        <f>IF(IF(X102&gt;0,1,0)+IF(SUM(K102:S102)&gt;0,1,0)+IF(F102&lt;&gt;"",1,0)+IF(W102&lt;&gt;"(Bitte Wählen)",1,0)+IF(AC102&lt;&gt;Optionen!$N$3,1)+IF(Z102&lt;&gt;"(Bitte Wählen)",1,0)=6,"Ja",IF(IF(X102&gt;0,1,0)+IF(SUM(K102:S102)&gt;0,1,0)+IF(F102&lt;&gt;"",1,0)+IF(W102&lt;&gt;"(Bitte Wählen)",1,0)+IF(AC102&lt;&gt;Optionen!$N$3,1)=0,"","Nein"))</f>
        <v/>
      </c>
      <c r="AE102" s="37" t="s">
        <v>4</v>
      </c>
    </row>
    <row r="103" spans="1:31" x14ac:dyDescent="0.3">
      <c r="A103" t="str">
        <f t="shared" si="2"/>
        <v/>
      </c>
      <c r="B103" s="7"/>
      <c r="C103" s="7"/>
      <c r="D103" s="7"/>
      <c r="E103" s="7"/>
      <c r="F103" s="7"/>
      <c r="G103" s="7"/>
      <c r="H103" s="7"/>
      <c r="I103" s="31">
        <v>0</v>
      </c>
      <c r="J103" s="31"/>
      <c r="K103" s="31">
        <v>0</v>
      </c>
      <c r="L103" s="31">
        <v>0</v>
      </c>
      <c r="M103" s="31">
        <v>0</v>
      </c>
      <c r="N103" s="31">
        <v>0</v>
      </c>
      <c r="O103" s="31">
        <v>0</v>
      </c>
      <c r="P103" s="7"/>
      <c r="Q103" s="31">
        <v>0</v>
      </c>
      <c r="R103" s="7"/>
      <c r="S103" s="31">
        <v>0</v>
      </c>
      <c r="T103" s="31"/>
      <c r="U103" s="43"/>
      <c r="V103" s="7"/>
      <c r="W103" s="6" t="s">
        <v>4</v>
      </c>
      <c r="X103" s="33">
        <v>0</v>
      </c>
      <c r="Y103" s="7"/>
      <c r="Z103" s="43" t="s">
        <v>4</v>
      </c>
      <c r="AA103" s="7"/>
      <c r="AB103" s="6"/>
      <c r="AC103" s="37" t="s">
        <v>4</v>
      </c>
      <c r="AD103" s="37" t="str">
        <f>IF(IF(X103&gt;0,1,0)+IF(SUM(K103:S103)&gt;0,1,0)+IF(F103&lt;&gt;"",1,0)+IF(W103&lt;&gt;"(Bitte Wählen)",1,0)+IF(AC103&lt;&gt;Optionen!$N$3,1)+IF(Z103&lt;&gt;"(Bitte Wählen)",1,0)=6,"Ja",IF(IF(X103&gt;0,1,0)+IF(SUM(K103:S103)&gt;0,1,0)+IF(F103&lt;&gt;"",1,0)+IF(W103&lt;&gt;"(Bitte Wählen)",1,0)+IF(AC103&lt;&gt;Optionen!$N$3,1)=0,"","Nein"))</f>
        <v/>
      </c>
      <c r="AE103" s="37" t="s">
        <v>4</v>
      </c>
    </row>
    <row r="104" spans="1:31" x14ac:dyDescent="0.3">
      <c r="A104" t="str">
        <f t="shared" si="2"/>
        <v/>
      </c>
      <c r="B104" s="7"/>
      <c r="C104" s="7"/>
      <c r="D104" s="7"/>
      <c r="E104" s="7"/>
      <c r="F104" s="7"/>
      <c r="G104" s="7"/>
      <c r="H104" s="7"/>
      <c r="I104" s="31">
        <v>0</v>
      </c>
      <c r="J104" s="31"/>
      <c r="K104" s="31">
        <v>0</v>
      </c>
      <c r="L104" s="31">
        <v>0</v>
      </c>
      <c r="M104" s="31">
        <v>0</v>
      </c>
      <c r="N104" s="31">
        <v>0</v>
      </c>
      <c r="O104" s="31">
        <v>0</v>
      </c>
      <c r="P104" s="7"/>
      <c r="Q104" s="31">
        <v>0</v>
      </c>
      <c r="R104" s="7"/>
      <c r="S104" s="31">
        <v>0</v>
      </c>
      <c r="T104" s="31"/>
      <c r="U104" s="43"/>
      <c r="V104" s="7"/>
      <c r="W104" s="6" t="s">
        <v>4</v>
      </c>
      <c r="X104" s="33">
        <v>0</v>
      </c>
      <c r="Y104" s="7"/>
      <c r="Z104" s="43" t="s">
        <v>4</v>
      </c>
      <c r="AA104" s="7"/>
      <c r="AB104" s="6"/>
      <c r="AC104" s="37" t="s">
        <v>4</v>
      </c>
      <c r="AD104" s="37" t="str">
        <f>IF(IF(X104&gt;0,1,0)+IF(SUM(K104:S104)&gt;0,1,0)+IF(F104&lt;&gt;"",1,0)+IF(W104&lt;&gt;"(Bitte Wählen)",1,0)+IF(AC104&lt;&gt;Optionen!$N$3,1)+IF(Z104&lt;&gt;"(Bitte Wählen)",1,0)=6,"Ja",IF(IF(X104&gt;0,1,0)+IF(SUM(K104:S104)&gt;0,1,0)+IF(F104&lt;&gt;"",1,0)+IF(W104&lt;&gt;"(Bitte Wählen)",1,0)+IF(AC104&lt;&gt;Optionen!$N$3,1)=0,"","Nein"))</f>
        <v/>
      </c>
      <c r="AE104" s="37" t="s">
        <v>4</v>
      </c>
    </row>
    <row r="105" spans="1:31" x14ac:dyDescent="0.3">
      <c r="A105" t="str">
        <f t="shared" si="2"/>
        <v/>
      </c>
      <c r="B105" s="7"/>
      <c r="C105" s="7"/>
      <c r="D105" s="7"/>
      <c r="E105" s="7"/>
      <c r="F105" s="7"/>
      <c r="G105" s="7"/>
      <c r="H105" s="7"/>
      <c r="I105" s="31">
        <v>0</v>
      </c>
      <c r="J105" s="31"/>
      <c r="K105" s="31">
        <v>0</v>
      </c>
      <c r="L105" s="31">
        <v>0</v>
      </c>
      <c r="M105" s="31">
        <v>0</v>
      </c>
      <c r="N105" s="31">
        <v>0</v>
      </c>
      <c r="O105" s="31">
        <v>0</v>
      </c>
      <c r="P105" s="7"/>
      <c r="Q105" s="31">
        <v>0</v>
      </c>
      <c r="R105" s="7"/>
      <c r="S105" s="31">
        <v>0</v>
      </c>
      <c r="T105" s="31"/>
      <c r="U105" s="43"/>
      <c r="V105" s="7"/>
      <c r="W105" s="6" t="s">
        <v>4</v>
      </c>
      <c r="X105" s="33">
        <v>0</v>
      </c>
      <c r="Y105" s="7"/>
      <c r="Z105" s="43" t="s">
        <v>4</v>
      </c>
      <c r="AA105" s="7"/>
      <c r="AB105" s="6"/>
      <c r="AC105" s="37" t="s">
        <v>4</v>
      </c>
      <c r="AD105" s="37" t="str">
        <f>IF(IF(X105&gt;0,1,0)+IF(SUM(K105:S105)&gt;0,1,0)+IF(F105&lt;&gt;"",1,0)+IF(W105&lt;&gt;"(Bitte Wählen)",1,0)+IF(AC105&lt;&gt;Optionen!$N$3,1)+IF(Z105&lt;&gt;"(Bitte Wählen)",1,0)=6,"Ja",IF(IF(X105&gt;0,1,0)+IF(SUM(K105:S105)&gt;0,1,0)+IF(F105&lt;&gt;"",1,0)+IF(W105&lt;&gt;"(Bitte Wählen)",1,0)+IF(AC105&lt;&gt;Optionen!$N$3,1)=0,"","Nein"))</f>
        <v/>
      </c>
      <c r="AE105" s="37" t="s">
        <v>4</v>
      </c>
    </row>
    <row r="106" spans="1:31" x14ac:dyDescent="0.3">
      <c r="A106" t="str">
        <f t="shared" si="2"/>
        <v/>
      </c>
      <c r="B106" s="7"/>
      <c r="C106" s="7"/>
      <c r="D106" s="7"/>
      <c r="E106" s="7"/>
      <c r="F106" s="7"/>
      <c r="G106" s="7"/>
      <c r="H106" s="7"/>
      <c r="I106" s="31">
        <v>0</v>
      </c>
      <c r="J106" s="31"/>
      <c r="K106" s="31">
        <v>0</v>
      </c>
      <c r="L106" s="31">
        <v>0</v>
      </c>
      <c r="M106" s="31">
        <v>0</v>
      </c>
      <c r="N106" s="31">
        <v>0</v>
      </c>
      <c r="O106" s="31">
        <v>0</v>
      </c>
      <c r="P106" s="7"/>
      <c r="Q106" s="31">
        <v>0</v>
      </c>
      <c r="R106" s="7"/>
      <c r="S106" s="31">
        <v>0</v>
      </c>
      <c r="T106" s="31"/>
      <c r="U106" s="43"/>
      <c r="V106" s="7"/>
      <c r="W106" s="6" t="s">
        <v>4</v>
      </c>
      <c r="X106" s="33">
        <v>0</v>
      </c>
      <c r="Y106" s="7"/>
      <c r="Z106" s="43" t="s">
        <v>4</v>
      </c>
      <c r="AA106" s="7"/>
      <c r="AB106" s="6"/>
      <c r="AC106" s="37" t="s">
        <v>4</v>
      </c>
      <c r="AD106" s="37" t="str">
        <f>IF(IF(X106&gt;0,1,0)+IF(SUM(K106:S106)&gt;0,1,0)+IF(F106&lt;&gt;"",1,0)+IF(W106&lt;&gt;"(Bitte Wählen)",1,0)+IF(AC106&lt;&gt;Optionen!$N$3,1)+IF(Z106&lt;&gt;"(Bitte Wählen)",1,0)=6,"Ja",IF(IF(X106&gt;0,1,0)+IF(SUM(K106:S106)&gt;0,1,0)+IF(F106&lt;&gt;"",1,0)+IF(W106&lt;&gt;"(Bitte Wählen)",1,0)+IF(AC106&lt;&gt;Optionen!$N$3,1)=0,"","Nein"))</f>
        <v/>
      </c>
      <c r="AE106" s="37" t="s">
        <v>4</v>
      </c>
    </row>
    <row r="107" spans="1:31" x14ac:dyDescent="0.3">
      <c r="A107" t="str">
        <f t="shared" si="2"/>
        <v/>
      </c>
      <c r="B107" s="7"/>
      <c r="C107" s="7"/>
      <c r="D107" s="7"/>
      <c r="E107" s="7"/>
      <c r="F107" s="7"/>
      <c r="G107" s="7"/>
      <c r="H107" s="7"/>
      <c r="I107" s="31">
        <v>0</v>
      </c>
      <c r="J107" s="31"/>
      <c r="K107" s="31">
        <v>0</v>
      </c>
      <c r="L107" s="31">
        <v>0</v>
      </c>
      <c r="M107" s="31">
        <v>0</v>
      </c>
      <c r="N107" s="31">
        <v>0</v>
      </c>
      <c r="O107" s="31">
        <v>0</v>
      </c>
      <c r="P107" s="7"/>
      <c r="Q107" s="31">
        <v>0</v>
      </c>
      <c r="R107" s="7"/>
      <c r="S107" s="31">
        <v>0</v>
      </c>
      <c r="T107" s="31"/>
      <c r="U107" s="43"/>
      <c r="V107" s="7"/>
      <c r="W107" s="6" t="s">
        <v>4</v>
      </c>
      <c r="X107" s="33">
        <v>0</v>
      </c>
      <c r="Y107" s="7"/>
      <c r="Z107" s="43" t="s">
        <v>4</v>
      </c>
      <c r="AA107" s="7"/>
      <c r="AB107" s="6"/>
      <c r="AC107" s="37" t="s">
        <v>4</v>
      </c>
      <c r="AD107" s="37" t="str">
        <f>IF(IF(X107&gt;0,1,0)+IF(SUM(K107:S107)&gt;0,1,0)+IF(F107&lt;&gt;"",1,0)+IF(W107&lt;&gt;"(Bitte Wählen)",1,0)+IF(AC107&lt;&gt;Optionen!$N$3,1)+IF(Z107&lt;&gt;"(Bitte Wählen)",1,0)=6,"Ja",IF(IF(X107&gt;0,1,0)+IF(SUM(K107:S107)&gt;0,1,0)+IF(F107&lt;&gt;"",1,0)+IF(W107&lt;&gt;"(Bitte Wählen)",1,0)+IF(AC107&lt;&gt;Optionen!$N$3,1)=0,"","Nein"))</f>
        <v/>
      </c>
      <c r="AE107" s="37" t="s">
        <v>4</v>
      </c>
    </row>
    <row r="108" spans="1:31" x14ac:dyDescent="0.3">
      <c r="A108" t="str">
        <f t="shared" si="2"/>
        <v/>
      </c>
      <c r="B108" s="7"/>
      <c r="C108" s="7"/>
      <c r="D108" s="7"/>
      <c r="E108" s="7"/>
      <c r="F108" s="7"/>
      <c r="G108" s="7"/>
      <c r="H108" s="7"/>
      <c r="I108" s="31">
        <v>0</v>
      </c>
      <c r="J108" s="31"/>
      <c r="K108" s="31">
        <v>0</v>
      </c>
      <c r="L108" s="31">
        <v>0</v>
      </c>
      <c r="M108" s="31">
        <v>0</v>
      </c>
      <c r="N108" s="31">
        <v>0</v>
      </c>
      <c r="O108" s="31">
        <v>0</v>
      </c>
      <c r="P108" s="7"/>
      <c r="Q108" s="31">
        <v>0</v>
      </c>
      <c r="R108" s="7"/>
      <c r="S108" s="31">
        <v>0</v>
      </c>
      <c r="T108" s="31"/>
      <c r="U108" s="43"/>
      <c r="V108" s="7"/>
      <c r="W108" s="6" t="s">
        <v>4</v>
      </c>
      <c r="X108" s="33">
        <v>0</v>
      </c>
      <c r="Y108" s="7"/>
      <c r="Z108" s="43" t="s">
        <v>4</v>
      </c>
      <c r="AA108" s="7"/>
      <c r="AB108" s="6"/>
      <c r="AC108" s="37" t="s">
        <v>4</v>
      </c>
      <c r="AD108" s="37" t="str">
        <f>IF(IF(X108&gt;0,1,0)+IF(SUM(K108:S108)&gt;0,1,0)+IF(F108&lt;&gt;"",1,0)+IF(W108&lt;&gt;"(Bitte Wählen)",1,0)+IF(AC108&lt;&gt;Optionen!$N$3,1)+IF(Z108&lt;&gt;"(Bitte Wählen)",1,0)=6,"Ja",IF(IF(X108&gt;0,1,0)+IF(SUM(K108:S108)&gt;0,1,0)+IF(F108&lt;&gt;"",1,0)+IF(W108&lt;&gt;"(Bitte Wählen)",1,0)+IF(AC108&lt;&gt;Optionen!$N$3,1)=0,"","Nein"))</f>
        <v/>
      </c>
      <c r="AE108" s="37" t="s">
        <v>4</v>
      </c>
    </row>
    <row r="109" spans="1:31" x14ac:dyDescent="0.3">
      <c r="A109" t="str">
        <f t="shared" si="2"/>
        <v/>
      </c>
      <c r="B109" s="7"/>
      <c r="C109" s="7"/>
      <c r="D109" s="7"/>
      <c r="E109" s="7"/>
      <c r="F109" s="7"/>
      <c r="G109" s="7"/>
      <c r="H109" s="7"/>
      <c r="I109" s="31">
        <v>0</v>
      </c>
      <c r="J109" s="31"/>
      <c r="K109" s="31">
        <v>0</v>
      </c>
      <c r="L109" s="31">
        <v>0</v>
      </c>
      <c r="M109" s="31">
        <v>0</v>
      </c>
      <c r="N109" s="31">
        <v>0</v>
      </c>
      <c r="O109" s="31">
        <v>0</v>
      </c>
      <c r="P109" s="7"/>
      <c r="Q109" s="31">
        <v>0</v>
      </c>
      <c r="R109" s="7"/>
      <c r="S109" s="31">
        <v>0</v>
      </c>
      <c r="T109" s="31"/>
      <c r="U109" s="43"/>
      <c r="V109" s="7"/>
      <c r="W109" s="6" t="s">
        <v>4</v>
      </c>
      <c r="X109" s="33">
        <v>0</v>
      </c>
      <c r="Y109" s="7"/>
      <c r="Z109" s="43" t="s">
        <v>4</v>
      </c>
      <c r="AA109" s="7"/>
      <c r="AB109" s="6"/>
      <c r="AC109" s="37" t="s">
        <v>4</v>
      </c>
      <c r="AD109" s="37" t="str">
        <f>IF(IF(X109&gt;0,1,0)+IF(SUM(K109:S109)&gt;0,1,0)+IF(F109&lt;&gt;"",1,0)+IF(W109&lt;&gt;"(Bitte Wählen)",1,0)+IF(AC109&lt;&gt;Optionen!$N$3,1)+IF(Z109&lt;&gt;"(Bitte Wählen)",1,0)=6,"Ja",IF(IF(X109&gt;0,1,0)+IF(SUM(K109:S109)&gt;0,1,0)+IF(F109&lt;&gt;"",1,0)+IF(W109&lt;&gt;"(Bitte Wählen)",1,0)+IF(AC109&lt;&gt;Optionen!$N$3,1)=0,"","Nein"))</f>
        <v/>
      </c>
      <c r="AE109" s="37" t="s">
        <v>4</v>
      </c>
    </row>
    <row r="110" spans="1:31" x14ac:dyDescent="0.3">
      <c r="A110" t="str">
        <f t="shared" si="2"/>
        <v/>
      </c>
      <c r="B110" s="7"/>
      <c r="C110" s="7"/>
      <c r="D110" s="7"/>
      <c r="E110" s="7"/>
      <c r="F110" s="7"/>
      <c r="G110" s="7"/>
      <c r="H110" s="7"/>
      <c r="I110" s="31">
        <v>0</v>
      </c>
      <c r="J110" s="31"/>
      <c r="K110" s="31">
        <v>0</v>
      </c>
      <c r="L110" s="31">
        <v>0</v>
      </c>
      <c r="M110" s="31">
        <v>0</v>
      </c>
      <c r="N110" s="31">
        <v>0</v>
      </c>
      <c r="O110" s="31">
        <v>0</v>
      </c>
      <c r="P110" s="7"/>
      <c r="Q110" s="31">
        <v>0</v>
      </c>
      <c r="R110" s="7"/>
      <c r="S110" s="31">
        <v>0</v>
      </c>
      <c r="T110" s="31"/>
      <c r="U110" s="43"/>
      <c r="V110" s="7"/>
      <c r="W110" s="6" t="s">
        <v>4</v>
      </c>
      <c r="X110" s="33">
        <v>0</v>
      </c>
      <c r="Y110" s="7"/>
      <c r="Z110" s="43" t="s">
        <v>4</v>
      </c>
      <c r="AA110" s="7"/>
      <c r="AB110" s="6"/>
      <c r="AC110" s="37" t="s">
        <v>4</v>
      </c>
      <c r="AD110" s="37" t="str">
        <f>IF(IF(X110&gt;0,1,0)+IF(SUM(K110:S110)&gt;0,1,0)+IF(F110&lt;&gt;"",1,0)+IF(W110&lt;&gt;"(Bitte Wählen)",1,0)+IF(AC110&lt;&gt;Optionen!$N$3,1)+IF(Z110&lt;&gt;"(Bitte Wählen)",1,0)=6,"Ja",IF(IF(X110&gt;0,1,0)+IF(SUM(K110:S110)&gt;0,1,0)+IF(F110&lt;&gt;"",1,0)+IF(W110&lt;&gt;"(Bitte Wählen)",1,0)+IF(AC110&lt;&gt;Optionen!$N$3,1)=0,"","Nein"))</f>
        <v/>
      </c>
      <c r="AE110" s="37" t="s">
        <v>4</v>
      </c>
    </row>
    <row r="111" spans="1:31" x14ac:dyDescent="0.3">
      <c r="A111" t="str">
        <f t="shared" si="2"/>
        <v/>
      </c>
      <c r="B111" s="7"/>
      <c r="C111" s="7"/>
      <c r="D111" s="7"/>
      <c r="E111" s="7"/>
      <c r="F111" s="7"/>
      <c r="G111" s="7"/>
      <c r="H111" s="7"/>
      <c r="I111" s="31">
        <v>0</v>
      </c>
      <c r="J111" s="31"/>
      <c r="K111" s="31">
        <v>0</v>
      </c>
      <c r="L111" s="31">
        <v>0</v>
      </c>
      <c r="M111" s="31">
        <v>0</v>
      </c>
      <c r="N111" s="31">
        <v>0</v>
      </c>
      <c r="O111" s="31">
        <v>0</v>
      </c>
      <c r="P111" s="7"/>
      <c r="Q111" s="31">
        <v>0</v>
      </c>
      <c r="R111" s="7"/>
      <c r="S111" s="31">
        <v>0</v>
      </c>
      <c r="T111" s="31"/>
      <c r="U111" s="43"/>
      <c r="V111" s="7"/>
      <c r="W111" s="6" t="s">
        <v>4</v>
      </c>
      <c r="X111" s="33">
        <v>0</v>
      </c>
      <c r="Y111" s="7"/>
      <c r="Z111" s="43" t="s">
        <v>4</v>
      </c>
      <c r="AA111" s="7"/>
      <c r="AB111" s="6"/>
      <c r="AC111" s="37" t="s">
        <v>4</v>
      </c>
      <c r="AD111" s="37" t="str">
        <f>IF(IF(X111&gt;0,1,0)+IF(SUM(K111:S111)&gt;0,1,0)+IF(F111&lt;&gt;"",1,0)+IF(W111&lt;&gt;"(Bitte Wählen)",1,0)+IF(AC111&lt;&gt;Optionen!$N$3,1)+IF(Z111&lt;&gt;"(Bitte Wählen)",1,0)=6,"Ja",IF(IF(X111&gt;0,1,0)+IF(SUM(K111:S111)&gt;0,1,0)+IF(F111&lt;&gt;"",1,0)+IF(W111&lt;&gt;"(Bitte Wählen)",1,0)+IF(AC111&lt;&gt;Optionen!$N$3,1)=0,"","Nein"))</f>
        <v/>
      </c>
      <c r="AE111" s="37" t="s">
        <v>4</v>
      </c>
    </row>
    <row r="112" spans="1:31" x14ac:dyDescent="0.3">
      <c r="A112" t="str">
        <f t="shared" si="2"/>
        <v/>
      </c>
      <c r="B112" s="7"/>
      <c r="C112" s="7"/>
      <c r="D112" s="7"/>
      <c r="E112" s="7"/>
      <c r="F112" s="7"/>
      <c r="G112" s="7"/>
      <c r="H112" s="7"/>
      <c r="I112" s="31">
        <v>0</v>
      </c>
      <c r="J112" s="31"/>
      <c r="K112" s="31">
        <v>0</v>
      </c>
      <c r="L112" s="31">
        <v>0</v>
      </c>
      <c r="M112" s="31">
        <v>0</v>
      </c>
      <c r="N112" s="31">
        <v>0</v>
      </c>
      <c r="O112" s="31">
        <v>0</v>
      </c>
      <c r="P112" s="7"/>
      <c r="Q112" s="31">
        <v>0</v>
      </c>
      <c r="R112" s="7"/>
      <c r="S112" s="31">
        <v>0</v>
      </c>
      <c r="T112" s="31"/>
      <c r="U112" s="43"/>
      <c r="V112" s="7"/>
      <c r="W112" s="6" t="s">
        <v>4</v>
      </c>
      <c r="X112" s="33">
        <v>0</v>
      </c>
      <c r="Y112" s="7"/>
      <c r="Z112" s="43" t="s">
        <v>4</v>
      </c>
      <c r="AA112" s="7"/>
      <c r="AB112" s="6"/>
      <c r="AC112" s="37" t="s">
        <v>4</v>
      </c>
      <c r="AD112" s="37" t="str">
        <f>IF(IF(X112&gt;0,1,0)+IF(SUM(K112:S112)&gt;0,1,0)+IF(F112&lt;&gt;"",1,0)+IF(W112&lt;&gt;"(Bitte Wählen)",1,0)+IF(AC112&lt;&gt;Optionen!$N$3,1)+IF(Z112&lt;&gt;"(Bitte Wählen)",1,0)=6,"Ja",IF(IF(X112&gt;0,1,0)+IF(SUM(K112:S112)&gt;0,1,0)+IF(F112&lt;&gt;"",1,0)+IF(W112&lt;&gt;"(Bitte Wählen)",1,0)+IF(AC112&lt;&gt;Optionen!$N$3,1)=0,"","Nein"))</f>
        <v/>
      </c>
      <c r="AE112" s="37" t="s">
        <v>4</v>
      </c>
    </row>
    <row r="113" spans="1:31" x14ac:dyDescent="0.3">
      <c r="A113" t="str">
        <f t="shared" si="2"/>
        <v/>
      </c>
      <c r="B113" s="7"/>
      <c r="C113" s="7"/>
      <c r="D113" s="7"/>
      <c r="E113" s="7"/>
      <c r="F113" s="7"/>
      <c r="G113" s="7"/>
      <c r="H113" s="7"/>
      <c r="I113" s="31">
        <v>0</v>
      </c>
      <c r="J113" s="31"/>
      <c r="K113" s="31">
        <v>0</v>
      </c>
      <c r="L113" s="31">
        <v>0</v>
      </c>
      <c r="M113" s="31">
        <v>0</v>
      </c>
      <c r="N113" s="31">
        <v>0</v>
      </c>
      <c r="O113" s="31">
        <v>0</v>
      </c>
      <c r="P113" s="7"/>
      <c r="Q113" s="31">
        <v>0</v>
      </c>
      <c r="R113" s="7"/>
      <c r="S113" s="31">
        <v>0</v>
      </c>
      <c r="T113" s="31"/>
      <c r="U113" s="43"/>
      <c r="V113" s="7"/>
      <c r="W113" s="6" t="s">
        <v>4</v>
      </c>
      <c r="X113" s="33">
        <v>0</v>
      </c>
      <c r="Y113" s="7"/>
      <c r="Z113" s="43" t="s">
        <v>4</v>
      </c>
      <c r="AA113" s="7"/>
      <c r="AB113" s="6"/>
      <c r="AC113" s="37" t="s">
        <v>4</v>
      </c>
      <c r="AD113" s="37" t="str">
        <f>IF(IF(X113&gt;0,1,0)+IF(SUM(K113:S113)&gt;0,1,0)+IF(F113&lt;&gt;"",1,0)+IF(W113&lt;&gt;"(Bitte Wählen)",1,0)+IF(AC113&lt;&gt;Optionen!$N$3,1)+IF(Z113&lt;&gt;"(Bitte Wählen)",1,0)=6,"Ja",IF(IF(X113&gt;0,1,0)+IF(SUM(K113:S113)&gt;0,1,0)+IF(F113&lt;&gt;"",1,0)+IF(W113&lt;&gt;"(Bitte Wählen)",1,0)+IF(AC113&lt;&gt;Optionen!$N$3,1)=0,"","Nein"))</f>
        <v/>
      </c>
      <c r="AE113" s="37" t="s">
        <v>4</v>
      </c>
    </row>
    <row r="114" spans="1:31" x14ac:dyDescent="0.3">
      <c r="A114" t="str">
        <f t="shared" si="2"/>
        <v/>
      </c>
      <c r="B114" s="7"/>
      <c r="C114" s="7"/>
      <c r="D114" s="7"/>
      <c r="E114" s="7"/>
      <c r="F114" s="7"/>
      <c r="G114" s="7"/>
      <c r="H114" s="7"/>
      <c r="I114" s="31">
        <v>0</v>
      </c>
      <c r="J114" s="31"/>
      <c r="K114" s="31">
        <v>0</v>
      </c>
      <c r="L114" s="31">
        <v>0</v>
      </c>
      <c r="M114" s="31">
        <v>0</v>
      </c>
      <c r="N114" s="31">
        <v>0</v>
      </c>
      <c r="O114" s="31">
        <v>0</v>
      </c>
      <c r="P114" s="7"/>
      <c r="Q114" s="31">
        <v>0</v>
      </c>
      <c r="R114" s="7"/>
      <c r="S114" s="31">
        <v>0</v>
      </c>
      <c r="T114" s="31"/>
      <c r="U114" s="43"/>
      <c r="V114" s="7"/>
      <c r="W114" s="6" t="s">
        <v>4</v>
      </c>
      <c r="X114" s="33">
        <v>0</v>
      </c>
      <c r="Y114" s="7"/>
      <c r="Z114" s="43" t="s">
        <v>4</v>
      </c>
      <c r="AA114" s="7"/>
      <c r="AB114" s="6"/>
      <c r="AC114" s="37" t="s">
        <v>4</v>
      </c>
      <c r="AD114" s="37" t="str">
        <f>IF(IF(X114&gt;0,1,0)+IF(SUM(K114:S114)&gt;0,1,0)+IF(F114&lt;&gt;"",1,0)+IF(W114&lt;&gt;"(Bitte Wählen)",1,0)+IF(AC114&lt;&gt;Optionen!$N$3,1)+IF(Z114&lt;&gt;"(Bitte Wählen)",1,0)=6,"Ja",IF(IF(X114&gt;0,1,0)+IF(SUM(K114:S114)&gt;0,1,0)+IF(F114&lt;&gt;"",1,0)+IF(W114&lt;&gt;"(Bitte Wählen)",1,0)+IF(AC114&lt;&gt;Optionen!$N$3,1)=0,"","Nein"))</f>
        <v/>
      </c>
      <c r="AE114" s="37" t="s">
        <v>4</v>
      </c>
    </row>
    <row r="115" spans="1:31" x14ac:dyDescent="0.3">
      <c r="A115" t="str">
        <f t="shared" si="2"/>
        <v/>
      </c>
      <c r="B115" s="7"/>
      <c r="C115" s="7"/>
      <c r="D115" s="7"/>
      <c r="E115" s="7"/>
      <c r="F115" s="7"/>
      <c r="G115" s="7"/>
      <c r="H115" s="7"/>
      <c r="I115" s="31">
        <v>0</v>
      </c>
      <c r="J115" s="31"/>
      <c r="K115" s="31">
        <v>0</v>
      </c>
      <c r="L115" s="31">
        <v>0</v>
      </c>
      <c r="M115" s="31">
        <v>0</v>
      </c>
      <c r="N115" s="31">
        <v>0</v>
      </c>
      <c r="O115" s="31">
        <v>0</v>
      </c>
      <c r="P115" s="7"/>
      <c r="Q115" s="31">
        <v>0</v>
      </c>
      <c r="R115" s="7"/>
      <c r="S115" s="31">
        <v>0</v>
      </c>
      <c r="T115" s="31"/>
      <c r="U115" s="43"/>
      <c r="V115" s="7"/>
      <c r="W115" s="6" t="s">
        <v>4</v>
      </c>
      <c r="X115" s="33">
        <v>0</v>
      </c>
      <c r="Y115" s="7"/>
      <c r="Z115" s="43" t="s">
        <v>4</v>
      </c>
      <c r="AA115" s="7"/>
      <c r="AB115" s="6"/>
      <c r="AC115" s="37" t="s">
        <v>4</v>
      </c>
      <c r="AD115" s="37" t="str">
        <f>IF(IF(X115&gt;0,1,0)+IF(SUM(K115:S115)&gt;0,1,0)+IF(F115&lt;&gt;"",1,0)+IF(W115&lt;&gt;"(Bitte Wählen)",1,0)+IF(AC115&lt;&gt;Optionen!$N$3,1)+IF(Z115&lt;&gt;"(Bitte Wählen)",1,0)=6,"Ja",IF(IF(X115&gt;0,1,0)+IF(SUM(K115:S115)&gt;0,1,0)+IF(F115&lt;&gt;"",1,0)+IF(W115&lt;&gt;"(Bitte Wählen)",1,0)+IF(AC115&lt;&gt;Optionen!$N$3,1)=0,"","Nein"))</f>
        <v/>
      </c>
      <c r="AE115" s="37" t="s">
        <v>4</v>
      </c>
    </row>
    <row r="116" spans="1:31" x14ac:dyDescent="0.3">
      <c r="B116" s="7"/>
      <c r="C116" s="7"/>
      <c r="D116" s="7"/>
      <c r="E116" s="7"/>
      <c r="F116" s="7"/>
      <c r="G116" s="7"/>
      <c r="H116" s="7"/>
      <c r="I116" s="31">
        <v>0</v>
      </c>
      <c r="J116" s="31"/>
      <c r="K116" s="31">
        <v>0</v>
      </c>
      <c r="L116" s="31">
        <v>0</v>
      </c>
      <c r="M116" s="31">
        <v>0</v>
      </c>
      <c r="N116" s="31">
        <v>0</v>
      </c>
      <c r="O116" s="31">
        <v>0</v>
      </c>
      <c r="P116" s="7"/>
      <c r="Q116" s="31">
        <v>0</v>
      </c>
      <c r="R116" s="7"/>
      <c r="S116" s="31">
        <v>0</v>
      </c>
      <c r="T116" s="31"/>
      <c r="U116" s="43"/>
      <c r="V116" s="7"/>
      <c r="W116" s="6" t="s">
        <v>4</v>
      </c>
      <c r="X116" s="33">
        <v>0</v>
      </c>
      <c r="Y116" s="7"/>
      <c r="Z116" s="43" t="s">
        <v>4</v>
      </c>
      <c r="AA116" s="7"/>
      <c r="AB116" s="6"/>
      <c r="AC116" s="37" t="s">
        <v>4</v>
      </c>
      <c r="AD116" s="37" t="str">
        <f>IF(IF(X116&gt;0,1,0)+IF(SUM(K116:S116)&gt;0,1,0)+IF(F116&lt;&gt;"",1,0)+IF(W116&lt;&gt;"(Bitte Wählen)",1,0)+IF(AC116&lt;&gt;Optionen!$N$3,1)+IF(Z116&lt;&gt;"(Bitte Wählen)",1,0)=6,"Ja",IF(IF(X116&gt;0,1,0)+IF(SUM(K116:S116)&gt;0,1,0)+IF(F116&lt;&gt;"",1,0)+IF(W116&lt;&gt;"(Bitte Wählen)",1,0)+IF(AC116&lt;&gt;Optionen!$N$3,1)=0,"","Nein"))</f>
        <v/>
      </c>
      <c r="AE116" s="37" t="s">
        <v>4</v>
      </c>
    </row>
    <row r="117" spans="1:31" x14ac:dyDescent="0.3">
      <c r="B117" s="7"/>
      <c r="C117" s="7"/>
      <c r="D117" s="7"/>
      <c r="E117" s="7"/>
      <c r="F117" s="7"/>
      <c r="G117" s="7"/>
      <c r="H117" s="7"/>
      <c r="I117" s="31">
        <v>0</v>
      </c>
      <c r="J117" s="31"/>
      <c r="K117" s="31">
        <v>0</v>
      </c>
      <c r="L117" s="31">
        <v>0</v>
      </c>
      <c r="M117" s="31">
        <v>0</v>
      </c>
      <c r="N117" s="31">
        <v>0</v>
      </c>
      <c r="O117" s="31">
        <v>0</v>
      </c>
      <c r="P117" s="7"/>
      <c r="Q117" s="31">
        <v>0</v>
      </c>
      <c r="R117" s="7"/>
      <c r="S117" s="31">
        <v>0</v>
      </c>
      <c r="T117" s="31"/>
      <c r="U117" s="43"/>
      <c r="V117" s="7"/>
      <c r="W117" s="6" t="s">
        <v>4</v>
      </c>
      <c r="X117" s="33">
        <v>0</v>
      </c>
      <c r="Y117" s="7"/>
      <c r="Z117" s="43" t="s">
        <v>4</v>
      </c>
      <c r="AA117" s="7"/>
      <c r="AB117" s="6"/>
      <c r="AC117" s="37" t="s">
        <v>4</v>
      </c>
      <c r="AD117" s="37" t="str">
        <f>IF(IF(X117&gt;0,1,0)+IF(SUM(K117:S117)&gt;0,1,0)+IF(F117&lt;&gt;"",1,0)+IF(W117&lt;&gt;"(Bitte Wählen)",1,0)+IF(AC117&lt;&gt;Optionen!$N$3,1)+IF(Z117&lt;&gt;"(Bitte Wählen)",1,0)=6,"Ja",IF(IF(X117&gt;0,1,0)+IF(SUM(K117:S117)&gt;0,1,0)+IF(F117&lt;&gt;"",1,0)+IF(W117&lt;&gt;"(Bitte Wählen)",1,0)+IF(AC117&lt;&gt;Optionen!$N$3,1)=0,"","Nein"))</f>
        <v/>
      </c>
      <c r="AE117" s="37" t="s">
        <v>4</v>
      </c>
    </row>
    <row r="118" spans="1:31" x14ac:dyDescent="0.3">
      <c r="B118" s="7"/>
      <c r="C118" s="7"/>
      <c r="D118" s="7"/>
      <c r="E118" s="7"/>
      <c r="F118" s="7"/>
      <c r="G118" s="7"/>
      <c r="H118" s="7"/>
      <c r="I118" s="31">
        <v>0</v>
      </c>
      <c r="J118" s="31"/>
      <c r="K118" s="31">
        <v>0</v>
      </c>
      <c r="L118" s="31">
        <v>0</v>
      </c>
      <c r="M118" s="31">
        <v>0</v>
      </c>
      <c r="N118" s="31">
        <v>0</v>
      </c>
      <c r="O118" s="31">
        <v>0</v>
      </c>
      <c r="P118" s="7"/>
      <c r="Q118" s="31">
        <v>0</v>
      </c>
      <c r="R118" s="7"/>
      <c r="S118" s="31">
        <v>0</v>
      </c>
      <c r="T118" s="31"/>
      <c r="U118" s="43"/>
      <c r="V118" s="7"/>
      <c r="W118" s="6" t="s">
        <v>4</v>
      </c>
      <c r="X118" s="33">
        <v>0</v>
      </c>
      <c r="Y118" s="7"/>
      <c r="Z118" s="43" t="s">
        <v>4</v>
      </c>
      <c r="AA118" s="7"/>
      <c r="AB118" s="6"/>
      <c r="AC118" s="37" t="s">
        <v>4</v>
      </c>
      <c r="AD118" s="37" t="str">
        <f>IF(IF(X118&gt;0,1,0)+IF(SUM(K118:S118)&gt;0,1,0)+IF(F118&lt;&gt;"",1,0)+IF(W118&lt;&gt;"(Bitte Wählen)",1,0)+IF(AC118&lt;&gt;Optionen!$N$3,1)+IF(Z118&lt;&gt;"(Bitte Wählen)",1,0)=6,"Ja",IF(IF(X118&gt;0,1,0)+IF(SUM(K118:S118)&gt;0,1,0)+IF(F118&lt;&gt;"",1,0)+IF(W118&lt;&gt;"(Bitte Wählen)",1,0)+IF(AC118&lt;&gt;Optionen!$N$3,1)=0,"","Nein"))</f>
        <v/>
      </c>
      <c r="AE118" s="37" t="s">
        <v>4</v>
      </c>
    </row>
    <row r="119" spans="1:31" x14ac:dyDescent="0.3">
      <c r="B119" s="7"/>
      <c r="C119" s="7"/>
      <c r="D119" s="7"/>
      <c r="E119" s="7"/>
      <c r="F119" s="7"/>
      <c r="G119" s="7"/>
      <c r="H119" s="7"/>
      <c r="I119" s="31">
        <v>0</v>
      </c>
      <c r="J119" s="31"/>
      <c r="K119" s="31">
        <v>0</v>
      </c>
      <c r="L119" s="31">
        <v>0</v>
      </c>
      <c r="M119" s="31">
        <v>0</v>
      </c>
      <c r="N119" s="31">
        <v>0</v>
      </c>
      <c r="O119" s="31">
        <v>0</v>
      </c>
      <c r="P119" s="7"/>
      <c r="Q119" s="31">
        <v>0</v>
      </c>
      <c r="R119" s="7"/>
      <c r="S119" s="31">
        <v>0</v>
      </c>
      <c r="T119" s="31"/>
      <c r="U119" s="43"/>
      <c r="V119" s="7"/>
      <c r="W119" s="6" t="s">
        <v>4</v>
      </c>
      <c r="X119" s="33">
        <v>0</v>
      </c>
      <c r="Y119" s="7"/>
      <c r="Z119" s="43" t="s">
        <v>4</v>
      </c>
      <c r="AA119" s="7"/>
      <c r="AB119" s="6"/>
      <c r="AC119" s="37" t="s">
        <v>4</v>
      </c>
      <c r="AD119" s="37" t="str">
        <f>IF(IF(X119&gt;0,1,0)+IF(SUM(K119:S119)&gt;0,1,0)+IF(F119&lt;&gt;"",1,0)+IF(W119&lt;&gt;"(Bitte Wählen)",1,0)+IF(AC119&lt;&gt;Optionen!$N$3,1)+IF(Z119&lt;&gt;"(Bitte Wählen)",1,0)=6,"Ja",IF(IF(X119&gt;0,1,0)+IF(SUM(K119:S119)&gt;0,1,0)+IF(F119&lt;&gt;"",1,0)+IF(W119&lt;&gt;"(Bitte Wählen)",1,0)+IF(AC119&lt;&gt;Optionen!$N$3,1)=0,"","Nein"))</f>
        <v/>
      </c>
      <c r="AE119" s="37" t="s">
        <v>4</v>
      </c>
    </row>
    <row r="120" spans="1:31" x14ac:dyDescent="0.3">
      <c r="B120" s="7"/>
      <c r="C120" s="7"/>
      <c r="D120" s="7"/>
      <c r="E120" s="7"/>
      <c r="F120" s="7"/>
      <c r="G120" s="7"/>
      <c r="H120" s="7"/>
      <c r="I120" s="31">
        <v>0</v>
      </c>
      <c r="J120" s="31"/>
      <c r="K120" s="31">
        <v>0</v>
      </c>
      <c r="L120" s="31">
        <v>0</v>
      </c>
      <c r="M120" s="31">
        <v>0</v>
      </c>
      <c r="N120" s="31">
        <v>0</v>
      </c>
      <c r="O120" s="31">
        <v>0</v>
      </c>
      <c r="P120" s="7"/>
      <c r="Q120" s="31">
        <v>0</v>
      </c>
      <c r="R120" s="7"/>
      <c r="S120" s="31">
        <v>0</v>
      </c>
      <c r="T120" s="31"/>
      <c r="U120" s="43"/>
      <c r="V120" s="7"/>
      <c r="W120" s="6" t="s">
        <v>4</v>
      </c>
      <c r="X120" s="33">
        <v>0</v>
      </c>
      <c r="Y120" s="7"/>
      <c r="Z120" s="43" t="s">
        <v>4</v>
      </c>
      <c r="AA120" s="7"/>
      <c r="AB120" s="6"/>
      <c r="AC120" s="37" t="s">
        <v>4</v>
      </c>
      <c r="AD120" s="37" t="str">
        <f>IF(IF(X120&gt;0,1,0)+IF(SUM(K120:S120)&gt;0,1,0)+IF(F120&lt;&gt;"",1,0)+IF(W120&lt;&gt;"(Bitte Wählen)",1,0)+IF(AC120&lt;&gt;Optionen!$N$3,1)+IF(Z120&lt;&gt;"(Bitte Wählen)",1,0)=6,"Ja",IF(IF(X120&gt;0,1,0)+IF(SUM(K120:S120)&gt;0,1,0)+IF(F120&lt;&gt;"",1,0)+IF(W120&lt;&gt;"(Bitte Wählen)",1,0)+IF(AC120&lt;&gt;Optionen!$N$3,1)=0,"","Nein"))</f>
        <v/>
      </c>
      <c r="AE120" s="37" t="s">
        <v>4</v>
      </c>
    </row>
    <row r="121" spans="1:31" x14ac:dyDescent="0.3">
      <c r="B121" s="7"/>
      <c r="C121" s="7"/>
      <c r="D121" s="7"/>
      <c r="E121" s="7"/>
      <c r="F121" s="7"/>
      <c r="G121" s="7"/>
      <c r="H121" s="7"/>
      <c r="I121" s="31">
        <v>0</v>
      </c>
      <c r="J121" s="31"/>
      <c r="K121" s="31">
        <v>0</v>
      </c>
      <c r="L121" s="31">
        <v>0</v>
      </c>
      <c r="M121" s="31">
        <v>0</v>
      </c>
      <c r="N121" s="31">
        <v>0</v>
      </c>
      <c r="O121" s="31">
        <v>0</v>
      </c>
      <c r="P121" s="7"/>
      <c r="Q121" s="31">
        <v>0</v>
      </c>
      <c r="R121" s="7"/>
      <c r="S121" s="31">
        <v>0</v>
      </c>
      <c r="T121" s="31"/>
      <c r="U121" s="43"/>
      <c r="V121" s="7"/>
      <c r="W121" s="6" t="s">
        <v>4</v>
      </c>
      <c r="X121" s="33">
        <v>0</v>
      </c>
      <c r="Y121" s="7"/>
      <c r="Z121" s="43" t="s">
        <v>4</v>
      </c>
      <c r="AA121" s="7"/>
      <c r="AB121" s="6"/>
      <c r="AC121" s="37" t="s">
        <v>4</v>
      </c>
      <c r="AD121" s="37" t="str">
        <f>IF(IF(X121&gt;0,1,0)+IF(SUM(K121:S121)&gt;0,1,0)+IF(F121&lt;&gt;"",1,0)+IF(W121&lt;&gt;"(Bitte Wählen)",1,0)+IF(AC121&lt;&gt;Optionen!$N$3,1)+IF(Z121&lt;&gt;"(Bitte Wählen)",1,0)=6,"Ja",IF(IF(X121&gt;0,1,0)+IF(SUM(K121:S121)&gt;0,1,0)+IF(F121&lt;&gt;"",1,0)+IF(W121&lt;&gt;"(Bitte Wählen)",1,0)+IF(AC121&lt;&gt;Optionen!$N$3,1)=0,"","Nein"))</f>
        <v/>
      </c>
      <c r="AE121" s="37" t="s">
        <v>4</v>
      </c>
    </row>
    <row r="122" spans="1:31" x14ac:dyDescent="0.3">
      <c r="B122" s="7"/>
      <c r="C122" s="7"/>
      <c r="D122" s="7"/>
      <c r="E122" s="7"/>
      <c r="F122" s="7"/>
      <c r="G122" s="7"/>
      <c r="H122" s="7"/>
      <c r="I122" s="31">
        <v>0</v>
      </c>
      <c r="J122" s="31"/>
      <c r="K122" s="31">
        <v>0</v>
      </c>
      <c r="L122" s="31">
        <v>0</v>
      </c>
      <c r="M122" s="31">
        <v>0</v>
      </c>
      <c r="N122" s="31">
        <v>0</v>
      </c>
      <c r="O122" s="31">
        <v>0</v>
      </c>
      <c r="P122" s="7"/>
      <c r="Q122" s="31">
        <v>0</v>
      </c>
      <c r="R122" s="7"/>
      <c r="S122" s="31">
        <v>0</v>
      </c>
      <c r="T122" s="31"/>
      <c r="U122" s="43"/>
      <c r="V122" s="7"/>
      <c r="W122" s="6" t="s">
        <v>4</v>
      </c>
      <c r="X122" s="33">
        <v>0</v>
      </c>
      <c r="Y122" s="7"/>
      <c r="Z122" s="43" t="s">
        <v>4</v>
      </c>
      <c r="AA122" s="7"/>
      <c r="AB122" s="6"/>
      <c r="AC122" s="37" t="s">
        <v>4</v>
      </c>
      <c r="AD122" s="37" t="str">
        <f>IF(IF(X122&gt;0,1,0)+IF(SUM(K122:S122)&gt;0,1,0)+IF(F122&lt;&gt;"",1,0)+IF(W122&lt;&gt;"(Bitte Wählen)",1,0)+IF(AC122&lt;&gt;Optionen!$N$3,1)+IF(Z122&lt;&gt;"(Bitte Wählen)",1,0)=6,"Ja",IF(IF(X122&gt;0,1,0)+IF(SUM(K122:S122)&gt;0,1,0)+IF(F122&lt;&gt;"",1,0)+IF(W122&lt;&gt;"(Bitte Wählen)",1,0)+IF(AC122&lt;&gt;Optionen!$N$3,1)=0,"","Nein"))</f>
        <v/>
      </c>
      <c r="AE122" s="37" t="s">
        <v>4</v>
      </c>
    </row>
    <row r="123" spans="1:31" x14ac:dyDescent="0.3">
      <c r="B123" s="7"/>
      <c r="C123" s="7"/>
      <c r="D123" s="7"/>
      <c r="E123" s="7"/>
      <c r="F123" s="7"/>
      <c r="G123" s="7"/>
      <c r="H123" s="7"/>
      <c r="I123" s="31">
        <v>0</v>
      </c>
      <c r="J123" s="31"/>
      <c r="K123" s="31">
        <v>0</v>
      </c>
      <c r="L123" s="31">
        <v>0</v>
      </c>
      <c r="M123" s="31">
        <v>0</v>
      </c>
      <c r="N123" s="31">
        <v>0</v>
      </c>
      <c r="O123" s="31">
        <v>0</v>
      </c>
      <c r="P123" s="7"/>
      <c r="Q123" s="31">
        <v>0</v>
      </c>
      <c r="R123" s="7"/>
      <c r="S123" s="31">
        <v>0</v>
      </c>
      <c r="T123" s="31"/>
      <c r="U123" s="43"/>
      <c r="V123" s="7"/>
      <c r="W123" s="6" t="s">
        <v>4</v>
      </c>
      <c r="X123" s="33">
        <v>0</v>
      </c>
      <c r="Y123" s="7"/>
      <c r="Z123" s="43" t="s">
        <v>4</v>
      </c>
      <c r="AA123" s="7"/>
      <c r="AB123" s="6"/>
      <c r="AC123" s="37" t="s">
        <v>4</v>
      </c>
      <c r="AD123" s="37" t="str">
        <f>IF(IF(X123&gt;0,1,0)+IF(SUM(K123:S123)&gt;0,1,0)+IF(F123&lt;&gt;"",1,0)+IF(W123&lt;&gt;"(Bitte Wählen)",1,0)+IF(AC123&lt;&gt;Optionen!$N$3,1)+IF(Z123&lt;&gt;"(Bitte Wählen)",1,0)=6,"Ja",IF(IF(X123&gt;0,1,0)+IF(SUM(K123:S123)&gt;0,1,0)+IF(F123&lt;&gt;"",1,0)+IF(W123&lt;&gt;"(Bitte Wählen)",1,0)+IF(AC123&lt;&gt;Optionen!$N$3,1)=0,"","Nein"))</f>
        <v/>
      </c>
      <c r="AE123" s="37" t="s">
        <v>4</v>
      </c>
    </row>
    <row r="124" spans="1:31" x14ac:dyDescent="0.3">
      <c r="B124" s="7"/>
      <c r="C124" s="7"/>
      <c r="D124" s="7"/>
      <c r="E124" s="7"/>
      <c r="F124" s="7"/>
      <c r="G124" s="7"/>
      <c r="H124" s="7"/>
      <c r="I124" s="31">
        <v>0</v>
      </c>
      <c r="J124" s="31"/>
      <c r="K124" s="31">
        <v>0</v>
      </c>
      <c r="L124" s="31">
        <v>0</v>
      </c>
      <c r="M124" s="31">
        <v>0</v>
      </c>
      <c r="N124" s="31">
        <v>0</v>
      </c>
      <c r="O124" s="31">
        <v>0</v>
      </c>
      <c r="P124" s="7"/>
      <c r="Q124" s="31">
        <v>0</v>
      </c>
      <c r="R124" s="7"/>
      <c r="S124" s="31">
        <v>0</v>
      </c>
      <c r="T124" s="31"/>
      <c r="U124" s="43"/>
      <c r="V124" s="7"/>
      <c r="W124" s="6" t="s">
        <v>4</v>
      </c>
      <c r="X124" s="33">
        <v>0</v>
      </c>
      <c r="Y124" s="7"/>
      <c r="Z124" s="43" t="s">
        <v>4</v>
      </c>
      <c r="AA124" s="7"/>
      <c r="AB124" s="6"/>
      <c r="AC124" s="37" t="s">
        <v>4</v>
      </c>
      <c r="AD124" s="37" t="str">
        <f>IF(IF(X124&gt;0,1,0)+IF(SUM(K124:S124)&gt;0,1,0)+IF(F124&lt;&gt;"",1,0)+IF(W124&lt;&gt;"(Bitte Wählen)",1,0)+IF(AC124&lt;&gt;Optionen!$N$3,1)+IF(Z124&lt;&gt;"(Bitte Wählen)",1,0)=6,"Ja",IF(IF(X124&gt;0,1,0)+IF(SUM(K124:S124)&gt;0,1,0)+IF(F124&lt;&gt;"",1,0)+IF(W124&lt;&gt;"(Bitte Wählen)",1,0)+IF(AC124&lt;&gt;Optionen!$N$3,1)=0,"","Nein"))</f>
        <v/>
      </c>
      <c r="AE124" s="37" t="s">
        <v>4</v>
      </c>
    </row>
    <row r="125" spans="1:31" x14ac:dyDescent="0.3">
      <c r="B125" s="7"/>
      <c r="C125" s="7"/>
      <c r="D125" s="7"/>
      <c r="E125" s="7"/>
      <c r="F125" s="7"/>
      <c r="G125" s="7"/>
      <c r="H125" s="7"/>
      <c r="I125" s="31">
        <v>0</v>
      </c>
      <c r="J125" s="31"/>
      <c r="K125" s="31">
        <v>0</v>
      </c>
      <c r="L125" s="31">
        <v>0</v>
      </c>
      <c r="M125" s="31">
        <v>0</v>
      </c>
      <c r="N125" s="31">
        <v>0</v>
      </c>
      <c r="O125" s="31">
        <v>0</v>
      </c>
      <c r="P125" s="7"/>
      <c r="Q125" s="31">
        <v>0</v>
      </c>
      <c r="R125" s="7"/>
      <c r="S125" s="31">
        <v>0</v>
      </c>
      <c r="T125" s="31"/>
      <c r="U125" s="43"/>
      <c r="V125" s="7"/>
      <c r="W125" s="6" t="s">
        <v>4</v>
      </c>
      <c r="X125" s="33">
        <v>0</v>
      </c>
      <c r="Y125" s="7"/>
      <c r="Z125" s="43" t="s">
        <v>4</v>
      </c>
      <c r="AA125" s="7"/>
      <c r="AB125" s="6"/>
      <c r="AC125" s="37" t="s">
        <v>4</v>
      </c>
      <c r="AD125" s="37" t="str">
        <f>IF(IF(X125&gt;0,1,0)+IF(SUM(K125:S125)&gt;0,1,0)+IF(F125&lt;&gt;"",1,0)+IF(W125&lt;&gt;"(Bitte Wählen)",1,0)+IF(AC125&lt;&gt;Optionen!$N$3,1)+IF(Z125&lt;&gt;"(Bitte Wählen)",1,0)=6,"Ja",IF(IF(X125&gt;0,1,0)+IF(SUM(K125:S125)&gt;0,1,0)+IF(F125&lt;&gt;"",1,0)+IF(W125&lt;&gt;"(Bitte Wählen)",1,0)+IF(AC125&lt;&gt;Optionen!$N$3,1)=0,"","Nein"))</f>
        <v/>
      </c>
      <c r="AE125" s="37" t="s">
        <v>4</v>
      </c>
    </row>
    <row r="126" spans="1:31" x14ac:dyDescent="0.3">
      <c r="B126" s="7"/>
      <c r="C126" s="7"/>
      <c r="D126" s="7"/>
      <c r="E126" s="7"/>
      <c r="F126" s="7"/>
      <c r="G126" s="7"/>
      <c r="H126" s="7"/>
      <c r="I126" s="31">
        <v>0</v>
      </c>
      <c r="J126" s="31"/>
      <c r="K126" s="31">
        <v>0</v>
      </c>
      <c r="L126" s="31">
        <v>0</v>
      </c>
      <c r="M126" s="31">
        <v>0</v>
      </c>
      <c r="N126" s="31">
        <v>0</v>
      </c>
      <c r="O126" s="31">
        <v>0</v>
      </c>
      <c r="P126" s="7"/>
      <c r="Q126" s="31">
        <v>0</v>
      </c>
      <c r="R126" s="7"/>
      <c r="S126" s="31">
        <v>0</v>
      </c>
      <c r="T126" s="31"/>
      <c r="U126" s="43"/>
      <c r="V126" s="7"/>
      <c r="W126" s="6" t="s">
        <v>4</v>
      </c>
      <c r="X126" s="33">
        <v>0</v>
      </c>
      <c r="Y126" s="7"/>
      <c r="Z126" s="43" t="s">
        <v>4</v>
      </c>
      <c r="AA126" s="7"/>
      <c r="AB126" s="6"/>
      <c r="AC126" s="37" t="s">
        <v>4</v>
      </c>
      <c r="AD126" s="37" t="str">
        <f>IF(IF(X126&gt;0,1,0)+IF(SUM(K126:S126)&gt;0,1,0)+IF(F126&lt;&gt;"",1,0)+IF(W126&lt;&gt;"(Bitte Wählen)",1,0)+IF(AC126&lt;&gt;Optionen!$N$3,1)+IF(Z126&lt;&gt;"(Bitte Wählen)",1,0)=6,"Ja",IF(IF(X126&gt;0,1,0)+IF(SUM(K126:S126)&gt;0,1,0)+IF(F126&lt;&gt;"",1,0)+IF(W126&lt;&gt;"(Bitte Wählen)",1,0)+IF(AC126&lt;&gt;Optionen!$N$3,1)=0,"","Nein"))</f>
        <v/>
      </c>
      <c r="AE126" s="37" t="s">
        <v>4</v>
      </c>
    </row>
    <row r="127" spans="1:31" x14ac:dyDescent="0.3">
      <c r="B127" s="7"/>
      <c r="C127" s="7"/>
      <c r="D127" s="7"/>
      <c r="E127" s="7"/>
      <c r="F127" s="7"/>
      <c r="G127" s="7"/>
      <c r="H127" s="7"/>
      <c r="I127" s="31">
        <v>0</v>
      </c>
      <c r="J127" s="31"/>
      <c r="K127" s="31">
        <v>0</v>
      </c>
      <c r="L127" s="31">
        <v>0</v>
      </c>
      <c r="M127" s="31">
        <v>0</v>
      </c>
      <c r="N127" s="31">
        <v>0</v>
      </c>
      <c r="O127" s="31">
        <v>0</v>
      </c>
      <c r="P127" s="7"/>
      <c r="Q127" s="31">
        <v>0</v>
      </c>
      <c r="R127" s="7"/>
      <c r="S127" s="31">
        <v>0</v>
      </c>
      <c r="T127" s="31"/>
      <c r="U127" s="43"/>
      <c r="V127" s="7"/>
      <c r="W127" s="6" t="s">
        <v>4</v>
      </c>
      <c r="X127" s="33">
        <v>0</v>
      </c>
      <c r="Y127" s="7"/>
      <c r="Z127" s="43" t="s">
        <v>4</v>
      </c>
      <c r="AA127" s="7"/>
      <c r="AB127" s="6"/>
      <c r="AC127" s="37" t="s">
        <v>4</v>
      </c>
      <c r="AD127" s="37" t="str">
        <f>IF(IF(X127&gt;0,1,0)+IF(SUM(K127:S127)&gt;0,1,0)+IF(F127&lt;&gt;"",1,0)+IF(W127&lt;&gt;"(Bitte Wählen)",1,0)+IF(AC127&lt;&gt;Optionen!$N$3,1)+IF(Z127&lt;&gt;"(Bitte Wählen)",1,0)=6,"Ja",IF(IF(X127&gt;0,1,0)+IF(SUM(K127:S127)&gt;0,1,0)+IF(F127&lt;&gt;"",1,0)+IF(W127&lt;&gt;"(Bitte Wählen)",1,0)+IF(AC127&lt;&gt;Optionen!$N$3,1)=0,"","Nein"))</f>
        <v/>
      </c>
      <c r="AE127" s="37" t="s">
        <v>4</v>
      </c>
    </row>
    <row r="128" spans="1:31" x14ac:dyDescent="0.3">
      <c r="B128" s="7"/>
      <c r="C128" s="7"/>
      <c r="D128" s="7"/>
      <c r="E128" s="7"/>
      <c r="F128" s="7"/>
      <c r="G128" s="7"/>
      <c r="H128" s="7"/>
      <c r="I128" s="31">
        <v>0</v>
      </c>
      <c r="J128" s="31"/>
      <c r="K128" s="31">
        <v>0</v>
      </c>
      <c r="L128" s="31">
        <v>0</v>
      </c>
      <c r="M128" s="31">
        <v>0</v>
      </c>
      <c r="N128" s="31">
        <v>0</v>
      </c>
      <c r="O128" s="31">
        <v>0</v>
      </c>
      <c r="P128" s="7"/>
      <c r="Q128" s="31">
        <v>0</v>
      </c>
      <c r="R128" s="7"/>
      <c r="S128" s="31">
        <v>0</v>
      </c>
      <c r="T128" s="31"/>
      <c r="U128" s="43"/>
      <c r="V128" s="7"/>
      <c r="W128" s="6" t="s">
        <v>4</v>
      </c>
      <c r="X128" s="33">
        <v>0</v>
      </c>
      <c r="Y128" s="7"/>
      <c r="Z128" s="43" t="s">
        <v>4</v>
      </c>
      <c r="AA128" s="7"/>
      <c r="AB128" s="6"/>
      <c r="AC128" s="37" t="s">
        <v>4</v>
      </c>
      <c r="AD128" s="37" t="str">
        <f>IF(IF(X128&gt;0,1,0)+IF(SUM(K128:S128)&gt;0,1,0)+IF(F128&lt;&gt;"",1,0)+IF(W128&lt;&gt;"(Bitte Wählen)",1,0)+IF(AC128&lt;&gt;Optionen!$N$3,1)+IF(Z128&lt;&gt;"(Bitte Wählen)",1,0)=6,"Ja",IF(IF(X128&gt;0,1,0)+IF(SUM(K128:S128)&gt;0,1,0)+IF(F128&lt;&gt;"",1,0)+IF(W128&lt;&gt;"(Bitte Wählen)",1,0)+IF(AC128&lt;&gt;Optionen!$N$3,1)=0,"","Nein"))</f>
        <v/>
      </c>
      <c r="AE128" s="37" t="s">
        <v>4</v>
      </c>
    </row>
    <row r="129" spans="2:31" x14ac:dyDescent="0.3">
      <c r="B129" s="7"/>
      <c r="C129" s="7"/>
      <c r="D129" s="7"/>
      <c r="E129" s="7"/>
      <c r="F129" s="7"/>
      <c r="G129" s="7"/>
      <c r="H129" s="7"/>
      <c r="I129" s="31">
        <v>0</v>
      </c>
      <c r="J129" s="31"/>
      <c r="K129" s="31">
        <v>0</v>
      </c>
      <c r="L129" s="31">
        <v>0</v>
      </c>
      <c r="M129" s="31">
        <v>0</v>
      </c>
      <c r="N129" s="31">
        <v>0</v>
      </c>
      <c r="O129" s="31">
        <v>0</v>
      </c>
      <c r="P129" s="7"/>
      <c r="Q129" s="31">
        <v>0</v>
      </c>
      <c r="R129" s="7"/>
      <c r="S129" s="31">
        <v>0</v>
      </c>
      <c r="T129" s="31"/>
      <c r="U129" s="43"/>
      <c r="V129" s="7"/>
      <c r="W129" s="6" t="s">
        <v>4</v>
      </c>
      <c r="X129" s="33">
        <v>0</v>
      </c>
      <c r="Y129" s="7"/>
      <c r="Z129" s="43" t="s">
        <v>4</v>
      </c>
      <c r="AA129" s="7"/>
      <c r="AB129" s="6"/>
      <c r="AC129" s="37" t="s">
        <v>4</v>
      </c>
      <c r="AD129" s="37" t="str">
        <f>IF(IF(X129&gt;0,1,0)+IF(SUM(K129:S129)&gt;0,1,0)+IF(F129&lt;&gt;"",1,0)+IF(W129&lt;&gt;"(Bitte Wählen)",1,0)+IF(AC129&lt;&gt;Optionen!$N$3,1)+IF(Z129&lt;&gt;"(Bitte Wählen)",1,0)=6,"Ja",IF(IF(X129&gt;0,1,0)+IF(SUM(K129:S129)&gt;0,1,0)+IF(F129&lt;&gt;"",1,0)+IF(W129&lt;&gt;"(Bitte Wählen)",1,0)+IF(AC129&lt;&gt;Optionen!$N$3,1)=0,"","Nein"))</f>
        <v/>
      </c>
      <c r="AE129" s="37" t="s">
        <v>4</v>
      </c>
    </row>
    <row r="130" spans="2:31" x14ac:dyDescent="0.3">
      <c r="B130" s="7"/>
      <c r="C130" s="7"/>
      <c r="D130" s="7"/>
      <c r="E130" s="7"/>
      <c r="F130" s="7"/>
      <c r="G130" s="7"/>
      <c r="H130" s="7"/>
      <c r="I130" s="31">
        <v>0</v>
      </c>
      <c r="J130" s="31"/>
      <c r="K130" s="31">
        <v>0</v>
      </c>
      <c r="L130" s="31">
        <v>0</v>
      </c>
      <c r="M130" s="31">
        <v>0</v>
      </c>
      <c r="N130" s="31">
        <v>0</v>
      </c>
      <c r="O130" s="31">
        <v>0</v>
      </c>
      <c r="P130" s="7"/>
      <c r="Q130" s="31">
        <v>0</v>
      </c>
      <c r="R130" s="7"/>
      <c r="S130" s="31">
        <v>0</v>
      </c>
      <c r="T130" s="31"/>
      <c r="U130" s="43"/>
      <c r="V130" s="7"/>
      <c r="W130" s="6" t="s">
        <v>4</v>
      </c>
      <c r="X130" s="33">
        <v>0</v>
      </c>
      <c r="Y130" s="7"/>
      <c r="Z130" s="43" t="s">
        <v>4</v>
      </c>
      <c r="AA130" s="7"/>
      <c r="AB130" s="6"/>
      <c r="AC130" s="37" t="s">
        <v>4</v>
      </c>
      <c r="AD130" s="37" t="str">
        <f>IF(IF(X130&gt;0,1,0)+IF(SUM(K130:S130)&gt;0,1,0)+IF(F130&lt;&gt;"",1,0)+IF(W130&lt;&gt;"(Bitte Wählen)",1,0)+IF(AC130&lt;&gt;Optionen!$N$3,1)+IF(Z130&lt;&gt;"(Bitte Wählen)",1,0)=6,"Ja",IF(IF(X130&gt;0,1,0)+IF(SUM(K130:S130)&gt;0,1,0)+IF(F130&lt;&gt;"",1,0)+IF(W130&lt;&gt;"(Bitte Wählen)",1,0)+IF(AC130&lt;&gt;Optionen!$N$3,1)=0,"","Nein"))</f>
        <v/>
      </c>
      <c r="AE130" s="37" t="s">
        <v>4</v>
      </c>
    </row>
    <row r="131" spans="2:31" x14ac:dyDescent="0.3">
      <c r="B131" s="7"/>
      <c r="C131" s="7"/>
      <c r="D131" s="7"/>
      <c r="E131" s="7"/>
      <c r="F131" s="7"/>
      <c r="G131" s="7"/>
      <c r="H131" s="7"/>
      <c r="I131" s="31">
        <v>0</v>
      </c>
      <c r="J131" s="31"/>
      <c r="K131" s="31">
        <v>0</v>
      </c>
      <c r="L131" s="31">
        <v>0</v>
      </c>
      <c r="M131" s="31">
        <v>0</v>
      </c>
      <c r="N131" s="31">
        <v>0</v>
      </c>
      <c r="O131" s="31">
        <v>0</v>
      </c>
      <c r="P131" s="7"/>
      <c r="Q131" s="31">
        <v>0</v>
      </c>
      <c r="R131" s="7"/>
      <c r="S131" s="31">
        <v>0</v>
      </c>
      <c r="T131" s="31"/>
      <c r="U131" s="43"/>
      <c r="V131" s="7"/>
      <c r="W131" s="6" t="s">
        <v>4</v>
      </c>
      <c r="X131" s="33">
        <v>0</v>
      </c>
      <c r="Y131" s="7"/>
      <c r="Z131" s="43" t="s">
        <v>4</v>
      </c>
      <c r="AA131" s="7"/>
      <c r="AB131" s="6"/>
      <c r="AC131" s="37" t="s">
        <v>4</v>
      </c>
      <c r="AD131" s="37" t="str">
        <f>IF(IF(X131&gt;0,1,0)+IF(SUM(K131:S131)&gt;0,1,0)+IF(F131&lt;&gt;"",1,0)+IF(W131&lt;&gt;"(Bitte Wählen)",1,0)+IF(AC131&lt;&gt;Optionen!$N$3,1)+IF(Z131&lt;&gt;"(Bitte Wählen)",1,0)=6,"Ja",IF(IF(X131&gt;0,1,0)+IF(SUM(K131:S131)&gt;0,1,0)+IF(F131&lt;&gt;"",1,0)+IF(W131&lt;&gt;"(Bitte Wählen)",1,0)+IF(AC131&lt;&gt;Optionen!$N$3,1)=0,"","Nein"))</f>
        <v/>
      </c>
      <c r="AE131" s="37" t="s">
        <v>4</v>
      </c>
    </row>
    <row r="132" spans="2:31" x14ac:dyDescent="0.3">
      <c r="B132" s="7"/>
      <c r="C132" s="7"/>
      <c r="D132" s="7"/>
      <c r="E132" s="7"/>
      <c r="F132" s="7"/>
      <c r="G132" s="7"/>
      <c r="H132" s="7"/>
      <c r="I132" s="31">
        <v>0</v>
      </c>
      <c r="J132" s="31"/>
      <c r="K132" s="31">
        <v>0</v>
      </c>
      <c r="L132" s="31">
        <v>0</v>
      </c>
      <c r="M132" s="31">
        <v>0</v>
      </c>
      <c r="N132" s="31">
        <v>0</v>
      </c>
      <c r="O132" s="31">
        <v>0</v>
      </c>
      <c r="P132" s="7"/>
      <c r="Q132" s="31">
        <v>0</v>
      </c>
      <c r="R132" s="7"/>
      <c r="S132" s="31">
        <v>0</v>
      </c>
      <c r="T132" s="31"/>
      <c r="U132" s="43"/>
      <c r="V132" s="7"/>
      <c r="W132" s="6" t="s">
        <v>4</v>
      </c>
      <c r="X132" s="33">
        <v>0</v>
      </c>
      <c r="Y132" s="7"/>
      <c r="Z132" s="43" t="s">
        <v>4</v>
      </c>
      <c r="AA132" s="7"/>
      <c r="AB132" s="6"/>
      <c r="AC132" s="37" t="s">
        <v>4</v>
      </c>
      <c r="AD132" s="37" t="str">
        <f>IF(IF(X132&gt;0,1,0)+IF(SUM(K132:S132)&gt;0,1,0)+IF(F132&lt;&gt;"",1,0)+IF(W132&lt;&gt;"(Bitte Wählen)",1,0)+IF(AC132&lt;&gt;Optionen!$N$3,1)+IF(Z132&lt;&gt;"(Bitte Wählen)",1,0)=6,"Ja",IF(IF(X132&gt;0,1,0)+IF(SUM(K132:S132)&gt;0,1,0)+IF(F132&lt;&gt;"",1,0)+IF(W132&lt;&gt;"(Bitte Wählen)",1,0)+IF(AC132&lt;&gt;Optionen!$N$3,1)=0,"","Nein"))</f>
        <v/>
      </c>
      <c r="AE132" s="37" t="s">
        <v>4</v>
      </c>
    </row>
    <row r="133" spans="2:31" x14ac:dyDescent="0.3">
      <c r="B133" s="7"/>
      <c r="C133" s="7"/>
      <c r="D133" s="7"/>
      <c r="E133" s="7"/>
      <c r="F133" s="7"/>
      <c r="G133" s="7"/>
      <c r="H133" s="7"/>
      <c r="I133" s="31">
        <v>0</v>
      </c>
      <c r="J133" s="31"/>
      <c r="K133" s="31">
        <v>0</v>
      </c>
      <c r="L133" s="31">
        <v>0</v>
      </c>
      <c r="M133" s="31">
        <v>0</v>
      </c>
      <c r="N133" s="31">
        <v>0</v>
      </c>
      <c r="O133" s="31">
        <v>0</v>
      </c>
      <c r="P133" s="7"/>
      <c r="Q133" s="31">
        <v>0</v>
      </c>
      <c r="R133" s="7"/>
      <c r="S133" s="31">
        <v>0</v>
      </c>
      <c r="T133" s="31"/>
      <c r="U133" s="43"/>
      <c r="V133" s="7"/>
      <c r="W133" s="6" t="s">
        <v>4</v>
      </c>
      <c r="X133" s="33">
        <v>0</v>
      </c>
      <c r="Y133" s="7"/>
      <c r="Z133" s="43" t="s">
        <v>4</v>
      </c>
      <c r="AA133" s="7"/>
      <c r="AB133" s="6"/>
      <c r="AC133" s="37" t="s">
        <v>4</v>
      </c>
      <c r="AD133" s="37" t="str">
        <f>IF(IF(X133&gt;0,1,0)+IF(SUM(K133:S133)&gt;0,1,0)+IF(F133&lt;&gt;"",1,0)+IF(W133&lt;&gt;"(Bitte Wählen)",1,0)+IF(AC133&lt;&gt;Optionen!$N$3,1)+IF(Z133&lt;&gt;"(Bitte Wählen)",1,0)=6,"Ja",IF(IF(X133&gt;0,1,0)+IF(SUM(K133:S133)&gt;0,1,0)+IF(F133&lt;&gt;"",1,0)+IF(W133&lt;&gt;"(Bitte Wählen)",1,0)+IF(AC133&lt;&gt;Optionen!$N$3,1)=0,"","Nein"))</f>
        <v/>
      </c>
      <c r="AE133" s="37" t="s">
        <v>4</v>
      </c>
    </row>
    <row r="134" spans="2:31" x14ac:dyDescent="0.3">
      <c r="B134" s="7"/>
      <c r="C134" s="7"/>
      <c r="D134" s="7"/>
      <c r="E134" s="7"/>
      <c r="F134" s="7"/>
      <c r="G134" s="7"/>
      <c r="H134" s="7"/>
      <c r="I134" s="31">
        <v>0</v>
      </c>
      <c r="J134" s="31"/>
      <c r="K134" s="31">
        <v>0</v>
      </c>
      <c r="L134" s="31">
        <v>0</v>
      </c>
      <c r="M134" s="31">
        <v>0</v>
      </c>
      <c r="N134" s="31">
        <v>0</v>
      </c>
      <c r="O134" s="31">
        <v>0</v>
      </c>
      <c r="P134" s="7"/>
      <c r="Q134" s="31">
        <v>0</v>
      </c>
      <c r="R134" s="7"/>
      <c r="S134" s="31">
        <v>0</v>
      </c>
      <c r="T134" s="31"/>
      <c r="U134" s="43"/>
      <c r="V134" s="7"/>
      <c r="W134" s="6" t="s">
        <v>4</v>
      </c>
      <c r="X134" s="33">
        <v>0</v>
      </c>
      <c r="Y134" s="7"/>
      <c r="Z134" s="43" t="s">
        <v>4</v>
      </c>
      <c r="AA134" s="7"/>
      <c r="AB134" s="6"/>
      <c r="AC134" s="37" t="s">
        <v>4</v>
      </c>
      <c r="AD134" s="37" t="str">
        <f>IF(IF(X134&gt;0,1,0)+IF(SUM(K134:S134)&gt;0,1,0)+IF(F134&lt;&gt;"",1,0)+IF(W134&lt;&gt;"(Bitte Wählen)",1,0)+IF(AC134&lt;&gt;Optionen!$N$3,1)+IF(Z134&lt;&gt;"(Bitte Wählen)",1,0)=6,"Ja",IF(IF(X134&gt;0,1,0)+IF(SUM(K134:S134)&gt;0,1,0)+IF(F134&lt;&gt;"",1,0)+IF(W134&lt;&gt;"(Bitte Wählen)",1,0)+IF(AC134&lt;&gt;Optionen!$N$3,1)=0,"","Nein"))</f>
        <v/>
      </c>
      <c r="AE134" s="37" t="s">
        <v>4</v>
      </c>
    </row>
    <row r="135" spans="2:31" x14ac:dyDescent="0.3">
      <c r="B135" s="7"/>
      <c r="C135" s="7"/>
      <c r="D135" s="7"/>
      <c r="E135" s="7"/>
      <c r="F135" s="7"/>
      <c r="G135" s="7"/>
      <c r="H135" s="7"/>
      <c r="I135" s="31">
        <v>0</v>
      </c>
      <c r="J135" s="31"/>
      <c r="K135" s="31">
        <v>0</v>
      </c>
      <c r="L135" s="31">
        <v>0</v>
      </c>
      <c r="M135" s="31">
        <v>0</v>
      </c>
      <c r="N135" s="31">
        <v>0</v>
      </c>
      <c r="O135" s="31">
        <v>0</v>
      </c>
      <c r="P135" s="7"/>
      <c r="Q135" s="31">
        <v>0</v>
      </c>
      <c r="R135" s="7"/>
      <c r="S135" s="31">
        <v>0</v>
      </c>
      <c r="T135" s="31"/>
      <c r="U135" s="43"/>
      <c r="V135" s="7"/>
      <c r="W135" s="6" t="s">
        <v>4</v>
      </c>
      <c r="X135" s="33">
        <v>0</v>
      </c>
      <c r="Y135" s="7"/>
      <c r="Z135" s="43" t="s">
        <v>4</v>
      </c>
      <c r="AA135" s="7"/>
      <c r="AB135" s="6"/>
      <c r="AC135" s="37" t="s">
        <v>4</v>
      </c>
      <c r="AD135" s="37" t="str">
        <f>IF(IF(X135&gt;0,1,0)+IF(SUM(K135:S135)&gt;0,1,0)+IF(F135&lt;&gt;"",1,0)+IF(W135&lt;&gt;"(Bitte Wählen)",1,0)+IF(AC135&lt;&gt;Optionen!$N$3,1)+IF(Z135&lt;&gt;"(Bitte Wählen)",1,0)=6,"Ja",IF(IF(X135&gt;0,1,0)+IF(SUM(K135:S135)&gt;0,1,0)+IF(F135&lt;&gt;"",1,0)+IF(W135&lt;&gt;"(Bitte Wählen)",1,0)+IF(AC135&lt;&gt;Optionen!$N$3,1)=0,"","Nein"))</f>
        <v/>
      </c>
      <c r="AE135" s="37" t="s">
        <v>4</v>
      </c>
    </row>
    <row r="136" spans="2:31" x14ac:dyDescent="0.3">
      <c r="B136" s="7"/>
      <c r="C136" s="7"/>
      <c r="D136" s="7"/>
      <c r="E136" s="7"/>
      <c r="F136" s="7"/>
      <c r="G136" s="7"/>
      <c r="H136" s="7"/>
      <c r="I136" s="31">
        <v>0</v>
      </c>
      <c r="J136" s="31"/>
      <c r="K136" s="31">
        <v>0</v>
      </c>
      <c r="L136" s="31">
        <v>0</v>
      </c>
      <c r="M136" s="31">
        <v>0</v>
      </c>
      <c r="N136" s="31">
        <v>0</v>
      </c>
      <c r="O136" s="31">
        <v>0</v>
      </c>
      <c r="P136" s="7"/>
      <c r="Q136" s="31">
        <v>0</v>
      </c>
      <c r="R136" s="7"/>
      <c r="S136" s="31">
        <v>0</v>
      </c>
      <c r="T136" s="31"/>
      <c r="U136" s="43"/>
      <c r="V136" s="7"/>
      <c r="W136" s="6" t="s">
        <v>4</v>
      </c>
      <c r="X136" s="33">
        <v>0</v>
      </c>
      <c r="Y136" s="7"/>
      <c r="Z136" s="43" t="s">
        <v>4</v>
      </c>
      <c r="AA136" s="7"/>
      <c r="AB136" s="6"/>
      <c r="AC136" s="37" t="s">
        <v>4</v>
      </c>
      <c r="AD136" s="37" t="str">
        <f>IF(IF(X136&gt;0,1,0)+IF(SUM(K136:S136)&gt;0,1,0)+IF(F136&lt;&gt;"",1,0)+IF(W136&lt;&gt;"(Bitte Wählen)",1,0)+IF(AC136&lt;&gt;Optionen!$N$3,1)+IF(Z136&lt;&gt;"(Bitte Wählen)",1,0)=6,"Ja",IF(IF(X136&gt;0,1,0)+IF(SUM(K136:S136)&gt;0,1,0)+IF(F136&lt;&gt;"",1,0)+IF(W136&lt;&gt;"(Bitte Wählen)",1,0)+IF(AC136&lt;&gt;Optionen!$N$3,1)=0,"","Nein"))</f>
        <v/>
      </c>
      <c r="AE136" s="37" t="s">
        <v>4</v>
      </c>
    </row>
    <row r="137" spans="2:31" x14ac:dyDescent="0.3">
      <c r="B137" s="7"/>
      <c r="C137" s="7"/>
      <c r="D137" s="7"/>
      <c r="E137" s="7"/>
      <c r="F137" s="7"/>
      <c r="G137" s="7"/>
      <c r="H137" s="7"/>
      <c r="I137" s="31">
        <v>0</v>
      </c>
      <c r="J137" s="31"/>
      <c r="K137" s="31">
        <v>0</v>
      </c>
      <c r="L137" s="31">
        <v>0</v>
      </c>
      <c r="M137" s="31">
        <v>0</v>
      </c>
      <c r="N137" s="31">
        <v>0</v>
      </c>
      <c r="O137" s="31">
        <v>0</v>
      </c>
      <c r="P137" s="7"/>
      <c r="Q137" s="31">
        <v>0</v>
      </c>
      <c r="R137" s="7"/>
      <c r="S137" s="31">
        <v>0</v>
      </c>
      <c r="T137" s="31"/>
      <c r="U137" s="43"/>
      <c r="V137" s="7"/>
      <c r="W137" s="6" t="s">
        <v>4</v>
      </c>
      <c r="X137" s="33">
        <v>0</v>
      </c>
      <c r="Y137" s="7"/>
      <c r="Z137" s="43" t="s">
        <v>4</v>
      </c>
      <c r="AA137" s="7"/>
      <c r="AB137" s="6"/>
      <c r="AC137" s="37" t="s">
        <v>4</v>
      </c>
      <c r="AD137" s="37" t="str">
        <f>IF(IF(X137&gt;0,1,0)+IF(SUM(K137:S137)&gt;0,1,0)+IF(F137&lt;&gt;"",1,0)+IF(W137&lt;&gt;"(Bitte Wählen)",1,0)+IF(AC137&lt;&gt;Optionen!$N$3,1)+IF(Z137&lt;&gt;"(Bitte Wählen)",1,0)=6,"Ja",IF(IF(X137&gt;0,1,0)+IF(SUM(K137:S137)&gt;0,1,0)+IF(F137&lt;&gt;"",1,0)+IF(W137&lt;&gt;"(Bitte Wählen)",1,0)+IF(AC137&lt;&gt;Optionen!$N$3,1)=0,"","Nein"))</f>
        <v/>
      </c>
      <c r="AE137" s="37" t="s">
        <v>4</v>
      </c>
    </row>
    <row r="138" spans="2:31" x14ac:dyDescent="0.3">
      <c r="B138" s="7"/>
      <c r="C138" s="7"/>
      <c r="D138" s="7"/>
      <c r="E138" s="7"/>
      <c r="F138" s="7"/>
      <c r="G138" s="7"/>
      <c r="H138" s="7"/>
      <c r="I138" s="31">
        <v>0</v>
      </c>
      <c r="J138" s="31"/>
      <c r="K138" s="31">
        <v>0</v>
      </c>
      <c r="L138" s="31">
        <v>0</v>
      </c>
      <c r="M138" s="31">
        <v>0</v>
      </c>
      <c r="N138" s="31">
        <v>0</v>
      </c>
      <c r="O138" s="31">
        <v>0</v>
      </c>
      <c r="P138" s="7"/>
      <c r="Q138" s="31">
        <v>0</v>
      </c>
      <c r="R138" s="7"/>
      <c r="S138" s="31">
        <v>0</v>
      </c>
      <c r="T138" s="31"/>
      <c r="U138" s="43"/>
      <c r="V138" s="7"/>
      <c r="W138" s="6" t="s">
        <v>4</v>
      </c>
      <c r="X138" s="33">
        <v>0</v>
      </c>
      <c r="Y138" s="7"/>
      <c r="Z138" s="43" t="s">
        <v>4</v>
      </c>
      <c r="AA138" s="7"/>
      <c r="AB138" s="6"/>
      <c r="AC138" s="37" t="s">
        <v>4</v>
      </c>
      <c r="AD138" s="37" t="str">
        <f>IF(IF(X138&gt;0,1,0)+IF(SUM(K138:S138)&gt;0,1,0)+IF(F138&lt;&gt;"",1,0)+IF(W138&lt;&gt;"(Bitte Wählen)",1,0)+IF(AC138&lt;&gt;Optionen!$N$3,1)+IF(Z138&lt;&gt;"(Bitte Wählen)",1,0)=6,"Ja",IF(IF(X138&gt;0,1,0)+IF(SUM(K138:S138)&gt;0,1,0)+IF(F138&lt;&gt;"",1,0)+IF(W138&lt;&gt;"(Bitte Wählen)",1,0)+IF(AC138&lt;&gt;Optionen!$N$3,1)=0,"","Nein"))</f>
        <v/>
      </c>
      <c r="AE138" s="37" t="s">
        <v>4</v>
      </c>
    </row>
    <row r="139" spans="2:31" x14ac:dyDescent="0.3">
      <c r="B139" s="7"/>
      <c r="C139" s="7"/>
      <c r="D139" s="7"/>
      <c r="E139" s="7"/>
      <c r="F139" s="7"/>
      <c r="G139" s="7"/>
      <c r="H139" s="7"/>
      <c r="I139" s="31">
        <v>0</v>
      </c>
      <c r="J139" s="31"/>
      <c r="K139" s="31">
        <v>0</v>
      </c>
      <c r="L139" s="31">
        <v>0</v>
      </c>
      <c r="M139" s="31">
        <v>0</v>
      </c>
      <c r="N139" s="31">
        <v>0</v>
      </c>
      <c r="O139" s="31">
        <v>0</v>
      </c>
      <c r="P139" s="7"/>
      <c r="Q139" s="31">
        <v>0</v>
      </c>
      <c r="R139" s="7"/>
      <c r="S139" s="31">
        <v>0</v>
      </c>
      <c r="T139" s="31"/>
      <c r="U139" s="43"/>
      <c r="V139" s="7"/>
      <c r="W139" s="6" t="s">
        <v>4</v>
      </c>
      <c r="X139" s="33">
        <v>0</v>
      </c>
      <c r="Y139" s="7"/>
      <c r="Z139" s="43" t="s">
        <v>4</v>
      </c>
      <c r="AA139" s="7"/>
      <c r="AB139" s="6"/>
      <c r="AC139" s="37" t="s">
        <v>4</v>
      </c>
      <c r="AD139" s="37" t="str">
        <f>IF(IF(X139&gt;0,1,0)+IF(SUM(K139:S139)&gt;0,1,0)+IF(F139&lt;&gt;"",1,0)+IF(W139&lt;&gt;"(Bitte Wählen)",1,0)+IF(AC139&lt;&gt;Optionen!$N$3,1)+IF(Z139&lt;&gt;"(Bitte Wählen)",1,0)=6,"Ja",IF(IF(X139&gt;0,1,0)+IF(SUM(K139:S139)&gt;0,1,0)+IF(F139&lt;&gt;"",1,0)+IF(W139&lt;&gt;"(Bitte Wählen)",1,0)+IF(AC139&lt;&gt;Optionen!$N$3,1)=0,"","Nein"))</f>
        <v/>
      </c>
      <c r="AE139" s="37" t="s">
        <v>4</v>
      </c>
    </row>
    <row r="140" spans="2:31" x14ac:dyDescent="0.3">
      <c r="B140" s="7"/>
      <c r="C140" s="7"/>
      <c r="D140" s="7"/>
      <c r="E140" s="7"/>
      <c r="F140" s="7"/>
      <c r="G140" s="7"/>
      <c r="H140" s="7"/>
      <c r="I140" s="31">
        <v>0</v>
      </c>
      <c r="J140" s="31"/>
      <c r="K140" s="31">
        <v>0</v>
      </c>
      <c r="L140" s="31">
        <v>0</v>
      </c>
      <c r="M140" s="31">
        <v>0</v>
      </c>
      <c r="N140" s="31">
        <v>0</v>
      </c>
      <c r="O140" s="31">
        <v>0</v>
      </c>
      <c r="P140" s="7"/>
      <c r="Q140" s="31">
        <v>0</v>
      </c>
      <c r="R140" s="7"/>
      <c r="S140" s="31">
        <v>0</v>
      </c>
      <c r="T140" s="31"/>
      <c r="U140" s="43"/>
      <c r="V140" s="7"/>
      <c r="W140" s="6" t="s">
        <v>4</v>
      </c>
      <c r="X140" s="33">
        <v>0</v>
      </c>
      <c r="Y140" s="7"/>
      <c r="Z140" s="43" t="s">
        <v>4</v>
      </c>
      <c r="AA140" s="7"/>
      <c r="AB140" s="6"/>
      <c r="AC140" s="37" t="s">
        <v>4</v>
      </c>
      <c r="AD140" s="37" t="str">
        <f>IF(IF(X140&gt;0,1,0)+IF(SUM(K140:S140)&gt;0,1,0)+IF(F140&lt;&gt;"",1,0)+IF(W140&lt;&gt;"(Bitte Wählen)",1,0)+IF(AC140&lt;&gt;Optionen!$N$3,1)+IF(Z140&lt;&gt;"(Bitte Wählen)",1,0)=6,"Ja",IF(IF(X140&gt;0,1,0)+IF(SUM(K140:S140)&gt;0,1,0)+IF(F140&lt;&gt;"",1,0)+IF(W140&lt;&gt;"(Bitte Wählen)",1,0)+IF(AC140&lt;&gt;Optionen!$N$3,1)=0,"","Nein"))</f>
        <v/>
      </c>
      <c r="AE140" s="37" t="s">
        <v>4</v>
      </c>
    </row>
    <row r="141" spans="2:31" x14ac:dyDescent="0.3">
      <c r="B141" s="7"/>
      <c r="C141" s="7"/>
      <c r="D141" s="7"/>
      <c r="E141" s="7"/>
      <c r="F141" s="7"/>
      <c r="G141" s="7"/>
      <c r="H141" s="7"/>
      <c r="I141" s="31">
        <v>0</v>
      </c>
      <c r="J141" s="31"/>
      <c r="K141" s="31">
        <v>0</v>
      </c>
      <c r="L141" s="31">
        <v>0</v>
      </c>
      <c r="M141" s="31">
        <v>0</v>
      </c>
      <c r="N141" s="31">
        <v>0</v>
      </c>
      <c r="O141" s="31">
        <v>0</v>
      </c>
      <c r="P141" s="7"/>
      <c r="Q141" s="31">
        <v>0</v>
      </c>
      <c r="R141" s="7"/>
      <c r="S141" s="31">
        <v>0</v>
      </c>
      <c r="T141" s="31"/>
      <c r="U141" s="43"/>
      <c r="V141" s="7"/>
      <c r="W141" s="6" t="s">
        <v>4</v>
      </c>
      <c r="X141" s="33">
        <v>0</v>
      </c>
      <c r="Y141" s="7"/>
      <c r="Z141" s="43" t="s">
        <v>4</v>
      </c>
      <c r="AA141" s="7"/>
      <c r="AB141" s="6"/>
      <c r="AC141" s="37" t="s">
        <v>4</v>
      </c>
      <c r="AD141" s="37" t="str">
        <f>IF(IF(X141&gt;0,1,0)+IF(SUM(K141:S141)&gt;0,1,0)+IF(F141&lt;&gt;"",1,0)+IF(W141&lt;&gt;"(Bitte Wählen)",1,0)+IF(AC141&lt;&gt;Optionen!$N$3,1)+IF(Z141&lt;&gt;"(Bitte Wählen)",1,0)=6,"Ja",IF(IF(X141&gt;0,1,0)+IF(SUM(K141:S141)&gt;0,1,0)+IF(F141&lt;&gt;"",1,0)+IF(W141&lt;&gt;"(Bitte Wählen)",1,0)+IF(AC141&lt;&gt;Optionen!$N$3,1)=0,"","Nein"))</f>
        <v/>
      </c>
      <c r="AE141" s="37" t="s">
        <v>4</v>
      </c>
    </row>
    <row r="142" spans="2:31" x14ac:dyDescent="0.3">
      <c r="B142" s="7"/>
      <c r="C142" s="7"/>
      <c r="D142" s="7"/>
      <c r="E142" s="7"/>
      <c r="F142" s="7"/>
      <c r="G142" s="7"/>
      <c r="H142" s="7"/>
      <c r="I142" s="31">
        <v>0</v>
      </c>
      <c r="J142" s="31"/>
      <c r="K142" s="31">
        <v>0</v>
      </c>
      <c r="L142" s="31">
        <v>0</v>
      </c>
      <c r="M142" s="31">
        <v>0</v>
      </c>
      <c r="N142" s="31">
        <v>0</v>
      </c>
      <c r="O142" s="31">
        <v>0</v>
      </c>
      <c r="P142" s="7"/>
      <c r="Q142" s="31">
        <v>0</v>
      </c>
      <c r="R142" s="7"/>
      <c r="S142" s="31">
        <v>0</v>
      </c>
      <c r="T142" s="31"/>
      <c r="U142" s="43"/>
      <c r="V142" s="7"/>
      <c r="W142" s="6" t="s">
        <v>4</v>
      </c>
      <c r="X142" s="33">
        <v>0</v>
      </c>
      <c r="Y142" s="7"/>
      <c r="Z142" s="43" t="s">
        <v>4</v>
      </c>
      <c r="AA142" s="7"/>
      <c r="AB142" s="6"/>
      <c r="AC142" s="37" t="s">
        <v>4</v>
      </c>
      <c r="AD142" s="37" t="str">
        <f>IF(IF(X142&gt;0,1,0)+IF(SUM(K142:S142)&gt;0,1,0)+IF(F142&lt;&gt;"",1,0)+IF(W142&lt;&gt;"(Bitte Wählen)",1,0)+IF(AC142&lt;&gt;Optionen!$N$3,1)+IF(Z142&lt;&gt;"(Bitte Wählen)",1,0)=6,"Ja",IF(IF(X142&gt;0,1,0)+IF(SUM(K142:S142)&gt;0,1,0)+IF(F142&lt;&gt;"",1,0)+IF(W142&lt;&gt;"(Bitte Wählen)",1,0)+IF(AC142&lt;&gt;Optionen!$N$3,1)=0,"","Nein"))</f>
        <v/>
      </c>
      <c r="AE142" s="37" t="s">
        <v>4</v>
      </c>
    </row>
    <row r="143" spans="2:31" x14ac:dyDescent="0.3">
      <c r="B143" s="7"/>
      <c r="C143" s="7"/>
      <c r="D143" s="7"/>
      <c r="E143" s="7"/>
      <c r="F143" s="7"/>
      <c r="G143" s="7"/>
      <c r="H143" s="7"/>
      <c r="I143" s="31">
        <v>0</v>
      </c>
      <c r="J143" s="31"/>
      <c r="K143" s="31">
        <v>0</v>
      </c>
      <c r="L143" s="31">
        <v>0</v>
      </c>
      <c r="M143" s="31">
        <v>0</v>
      </c>
      <c r="N143" s="31">
        <v>0</v>
      </c>
      <c r="O143" s="31">
        <v>0</v>
      </c>
      <c r="P143" s="7"/>
      <c r="Q143" s="31">
        <v>0</v>
      </c>
      <c r="R143" s="7"/>
      <c r="S143" s="31">
        <v>0</v>
      </c>
      <c r="T143" s="31"/>
      <c r="U143" s="43"/>
      <c r="V143" s="7"/>
      <c r="W143" s="6" t="s">
        <v>4</v>
      </c>
      <c r="X143" s="33">
        <v>0</v>
      </c>
      <c r="Y143" s="7"/>
      <c r="Z143" s="43" t="s">
        <v>4</v>
      </c>
      <c r="AA143" s="7"/>
      <c r="AB143" s="6"/>
      <c r="AC143" s="37" t="s">
        <v>4</v>
      </c>
      <c r="AD143" s="37" t="str">
        <f>IF(IF(X143&gt;0,1,0)+IF(SUM(K143:S143)&gt;0,1,0)+IF(F143&lt;&gt;"",1,0)+IF(W143&lt;&gt;"(Bitte Wählen)",1,0)+IF(AC143&lt;&gt;Optionen!$N$3,1)+IF(Z143&lt;&gt;"(Bitte Wählen)",1,0)=6,"Ja",IF(IF(X143&gt;0,1,0)+IF(SUM(K143:S143)&gt;0,1,0)+IF(F143&lt;&gt;"",1,0)+IF(W143&lt;&gt;"(Bitte Wählen)",1,0)+IF(AC143&lt;&gt;Optionen!$N$3,1)=0,"","Nein"))</f>
        <v/>
      </c>
      <c r="AE143" s="37" t="s">
        <v>4</v>
      </c>
    </row>
    <row r="144" spans="2:31" x14ac:dyDescent="0.3">
      <c r="B144" s="7"/>
      <c r="C144" s="7"/>
      <c r="D144" s="7"/>
      <c r="E144" s="7"/>
      <c r="F144" s="7"/>
      <c r="G144" s="7"/>
      <c r="H144" s="7"/>
      <c r="I144" s="31">
        <v>0</v>
      </c>
      <c r="J144" s="31"/>
      <c r="K144" s="31">
        <v>0</v>
      </c>
      <c r="L144" s="31">
        <v>0</v>
      </c>
      <c r="M144" s="31">
        <v>0</v>
      </c>
      <c r="N144" s="31">
        <v>0</v>
      </c>
      <c r="O144" s="31">
        <v>0</v>
      </c>
      <c r="P144" s="7"/>
      <c r="Q144" s="31">
        <v>0</v>
      </c>
      <c r="R144" s="7"/>
      <c r="S144" s="31">
        <v>0</v>
      </c>
      <c r="T144" s="31"/>
      <c r="U144" s="43"/>
      <c r="V144" s="7"/>
      <c r="W144" s="6" t="s">
        <v>4</v>
      </c>
      <c r="X144" s="33">
        <v>0</v>
      </c>
      <c r="Y144" s="7"/>
      <c r="Z144" s="43" t="s">
        <v>4</v>
      </c>
      <c r="AA144" s="7"/>
      <c r="AB144" s="6"/>
      <c r="AC144" s="37" t="s">
        <v>4</v>
      </c>
      <c r="AD144" s="37" t="str">
        <f>IF(IF(X144&gt;0,1,0)+IF(SUM(K144:S144)&gt;0,1,0)+IF(F144&lt;&gt;"",1,0)+IF(W144&lt;&gt;"(Bitte Wählen)",1,0)+IF(AC144&lt;&gt;Optionen!$N$3,1)+IF(Z144&lt;&gt;"(Bitte Wählen)",1,0)=6,"Ja",IF(IF(X144&gt;0,1,0)+IF(SUM(K144:S144)&gt;0,1,0)+IF(F144&lt;&gt;"",1,0)+IF(W144&lt;&gt;"(Bitte Wählen)",1,0)+IF(AC144&lt;&gt;Optionen!$N$3,1)=0,"","Nein"))</f>
        <v/>
      </c>
      <c r="AE144" s="37" t="s">
        <v>4</v>
      </c>
    </row>
    <row r="145" spans="2:31" x14ac:dyDescent="0.3">
      <c r="B145" s="7"/>
      <c r="C145" s="7"/>
      <c r="D145" s="7"/>
      <c r="E145" s="7"/>
      <c r="F145" s="7"/>
      <c r="G145" s="7"/>
      <c r="H145" s="7"/>
      <c r="I145" s="31">
        <v>0</v>
      </c>
      <c r="J145" s="31"/>
      <c r="K145" s="31">
        <v>0</v>
      </c>
      <c r="L145" s="31">
        <v>0</v>
      </c>
      <c r="M145" s="31">
        <v>0</v>
      </c>
      <c r="N145" s="31">
        <v>0</v>
      </c>
      <c r="O145" s="31">
        <v>0</v>
      </c>
      <c r="P145" s="7"/>
      <c r="Q145" s="31">
        <v>0</v>
      </c>
      <c r="R145" s="7"/>
      <c r="S145" s="31">
        <v>0</v>
      </c>
      <c r="T145" s="31"/>
      <c r="U145" s="43"/>
      <c r="V145" s="7"/>
      <c r="W145" s="6" t="s">
        <v>4</v>
      </c>
      <c r="X145" s="33">
        <v>0</v>
      </c>
      <c r="Y145" s="7"/>
      <c r="Z145" s="43" t="s">
        <v>4</v>
      </c>
      <c r="AA145" s="7"/>
      <c r="AB145" s="6"/>
      <c r="AC145" s="37" t="s">
        <v>4</v>
      </c>
      <c r="AD145" s="37" t="str">
        <f>IF(IF(X145&gt;0,1,0)+IF(SUM(K145:S145)&gt;0,1,0)+IF(F145&lt;&gt;"",1,0)+IF(W145&lt;&gt;"(Bitte Wählen)",1,0)+IF(AC145&lt;&gt;Optionen!$N$3,1)+IF(Z145&lt;&gt;"(Bitte Wählen)",1,0)=6,"Ja",IF(IF(X145&gt;0,1,0)+IF(SUM(K145:S145)&gt;0,1,0)+IF(F145&lt;&gt;"",1,0)+IF(W145&lt;&gt;"(Bitte Wählen)",1,0)+IF(AC145&lt;&gt;Optionen!$N$3,1)=0,"","Nein"))</f>
        <v/>
      </c>
      <c r="AE145" s="37" t="s">
        <v>4</v>
      </c>
    </row>
    <row r="146" spans="2:31" x14ac:dyDescent="0.3">
      <c r="B146" s="7"/>
      <c r="C146" s="7"/>
      <c r="D146" s="7"/>
      <c r="E146" s="7"/>
      <c r="F146" s="7"/>
      <c r="G146" s="7"/>
      <c r="H146" s="7"/>
      <c r="I146" s="31">
        <v>0</v>
      </c>
      <c r="J146" s="31"/>
      <c r="K146" s="31">
        <v>0</v>
      </c>
      <c r="L146" s="31">
        <v>0</v>
      </c>
      <c r="M146" s="31">
        <v>0</v>
      </c>
      <c r="N146" s="31">
        <v>0</v>
      </c>
      <c r="O146" s="31">
        <v>0</v>
      </c>
      <c r="P146" s="7"/>
      <c r="Q146" s="31">
        <v>0</v>
      </c>
      <c r="R146" s="7"/>
      <c r="S146" s="31">
        <v>0</v>
      </c>
      <c r="T146" s="31"/>
      <c r="U146" s="43"/>
      <c r="V146" s="7"/>
      <c r="W146" s="6" t="s">
        <v>4</v>
      </c>
      <c r="X146" s="33">
        <v>0</v>
      </c>
      <c r="Y146" s="7"/>
      <c r="Z146" s="43" t="s">
        <v>4</v>
      </c>
      <c r="AA146" s="7"/>
      <c r="AB146" s="6"/>
      <c r="AC146" s="37" t="s">
        <v>4</v>
      </c>
      <c r="AD146" s="37" t="str">
        <f>IF(IF(X146&gt;0,1,0)+IF(SUM(K146:S146)&gt;0,1,0)+IF(F146&lt;&gt;"",1,0)+IF(W146&lt;&gt;"(Bitte Wählen)",1,0)+IF(AC146&lt;&gt;Optionen!$N$3,1)+IF(Z146&lt;&gt;"(Bitte Wählen)",1,0)=6,"Ja",IF(IF(X146&gt;0,1,0)+IF(SUM(K146:S146)&gt;0,1,0)+IF(F146&lt;&gt;"",1,0)+IF(W146&lt;&gt;"(Bitte Wählen)",1,0)+IF(AC146&lt;&gt;Optionen!$N$3,1)=0,"","Nein"))</f>
        <v/>
      </c>
      <c r="AE146" s="37" t="s">
        <v>4</v>
      </c>
    </row>
    <row r="147" spans="2:31" x14ac:dyDescent="0.3">
      <c r="B147" s="7"/>
      <c r="C147" s="7"/>
      <c r="D147" s="7"/>
      <c r="E147" s="7"/>
      <c r="F147" s="7"/>
      <c r="G147" s="7"/>
      <c r="H147" s="7"/>
      <c r="I147" s="31">
        <v>0</v>
      </c>
      <c r="J147" s="31"/>
      <c r="K147" s="31">
        <v>0</v>
      </c>
      <c r="L147" s="31">
        <v>0</v>
      </c>
      <c r="M147" s="31">
        <v>0</v>
      </c>
      <c r="N147" s="31">
        <v>0</v>
      </c>
      <c r="O147" s="31">
        <v>0</v>
      </c>
      <c r="P147" s="7"/>
      <c r="Q147" s="31">
        <v>0</v>
      </c>
      <c r="R147" s="7"/>
      <c r="S147" s="31">
        <v>0</v>
      </c>
      <c r="T147" s="31"/>
      <c r="U147" s="43"/>
      <c r="V147" s="7"/>
      <c r="W147" s="6" t="s">
        <v>4</v>
      </c>
      <c r="X147" s="33">
        <v>0</v>
      </c>
      <c r="Y147" s="7"/>
      <c r="Z147" s="43" t="s">
        <v>4</v>
      </c>
      <c r="AA147" s="7"/>
      <c r="AB147" s="6"/>
      <c r="AC147" s="37" t="s">
        <v>4</v>
      </c>
      <c r="AD147" s="37" t="str">
        <f>IF(IF(X147&gt;0,1,0)+IF(SUM(K147:S147)&gt;0,1,0)+IF(F147&lt;&gt;"",1,0)+IF(W147&lt;&gt;"(Bitte Wählen)",1,0)+IF(AC147&lt;&gt;Optionen!$N$3,1)+IF(Z147&lt;&gt;"(Bitte Wählen)",1,0)=6,"Ja",IF(IF(X147&gt;0,1,0)+IF(SUM(K147:S147)&gt;0,1,0)+IF(F147&lt;&gt;"",1,0)+IF(W147&lt;&gt;"(Bitte Wählen)",1,0)+IF(AC147&lt;&gt;Optionen!$N$3,1)=0,"","Nein"))</f>
        <v/>
      </c>
      <c r="AE147" s="37" t="s">
        <v>4</v>
      </c>
    </row>
    <row r="148" spans="2:31" x14ac:dyDescent="0.3">
      <c r="B148" s="7"/>
      <c r="C148" s="7"/>
      <c r="D148" s="7"/>
      <c r="E148" s="7"/>
      <c r="F148" s="7"/>
      <c r="G148" s="7"/>
      <c r="H148" s="7"/>
      <c r="I148" s="31">
        <v>0</v>
      </c>
      <c r="J148" s="31"/>
      <c r="K148" s="31">
        <v>0</v>
      </c>
      <c r="L148" s="31">
        <v>0</v>
      </c>
      <c r="M148" s="31">
        <v>0</v>
      </c>
      <c r="N148" s="31">
        <v>0</v>
      </c>
      <c r="O148" s="31">
        <v>0</v>
      </c>
      <c r="P148" s="7"/>
      <c r="Q148" s="31">
        <v>0</v>
      </c>
      <c r="R148" s="7"/>
      <c r="S148" s="31">
        <v>0</v>
      </c>
      <c r="T148" s="31"/>
      <c r="U148" s="43"/>
      <c r="V148" s="7"/>
      <c r="W148" s="6" t="s">
        <v>4</v>
      </c>
      <c r="X148" s="33">
        <v>0</v>
      </c>
      <c r="Y148" s="7"/>
      <c r="Z148" s="43" t="s">
        <v>4</v>
      </c>
      <c r="AA148" s="7"/>
      <c r="AB148" s="6"/>
      <c r="AC148" s="37" t="s">
        <v>4</v>
      </c>
      <c r="AD148" s="37" t="str">
        <f>IF(IF(X148&gt;0,1,0)+IF(SUM(K148:S148)&gt;0,1,0)+IF(F148&lt;&gt;"",1,0)+IF(W148&lt;&gt;"(Bitte Wählen)",1,0)+IF(AC148&lt;&gt;Optionen!$N$3,1)+IF(Z148&lt;&gt;"(Bitte Wählen)",1,0)=6,"Ja",IF(IF(X148&gt;0,1,0)+IF(SUM(K148:S148)&gt;0,1,0)+IF(F148&lt;&gt;"",1,0)+IF(W148&lt;&gt;"(Bitte Wählen)",1,0)+IF(AC148&lt;&gt;Optionen!$N$3,1)=0,"","Nein"))</f>
        <v/>
      </c>
      <c r="AE148" s="37" t="s">
        <v>4</v>
      </c>
    </row>
    <row r="149" spans="2:31" x14ac:dyDescent="0.3">
      <c r="B149" s="7"/>
      <c r="C149" s="7"/>
      <c r="D149" s="7"/>
      <c r="E149" s="7"/>
      <c r="F149" s="7"/>
      <c r="G149" s="7"/>
      <c r="H149" s="7"/>
      <c r="I149" s="31">
        <v>0</v>
      </c>
      <c r="J149" s="31"/>
      <c r="K149" s="31">
        <v>0</v>
      </c>
      <c r="L149" s="31">
        <v>0</v>
      </c>
      <c r="M149" s="31">
        <v>0</v>
      </c>
      <c r="N149" s="31">
        <v>0</v>
      </c>
      <c r="O149" s="31">
        <v>0</v>
      </c>
      <c r="P149" s="7"/>
      <c r="Q149" s="31">
        <v>0</v>
      </c>
      <c r="R149" s="7"/>
      <c r="S149" s="31">
        <v>0</v>
      </c>
      <c r="T149" s="31"/>
      <c r="U149" s="43"/>
      <c r="V149" s="7"/>
      <c r="W149" s="6" t="s">
        <v>4</v>
      </c>
      <c r="X149" s="33">
        <v>0</v>
      </c>
      <c r="Y149" s="7"/>
      <c r="Z149" s="43" t="s">
        <v>4</v>
      </c>
      <c r="AA149" s="7"/>
      <c r="AB149" s="6"/>
      <c r="AC149" s="37" t="s">
        <v>4</v>
      </c>
      <c r="AD149" s="37" t="str">
        <f>IF(IF(X149&gt;0,1,0)+IF(SUM(K149:S149)&gt;0,1,0)+IF(F149&lt;&gt;"",1,0)+IF(W149&lt;&gt;"(Bitte Wählen)",1,0)+IF(AC149&lt;&gt;Optionen!$N$3,1)+IF(Z149&lt;&gt;"(Bitte Wählen)",1,0)=6,"Ja",IF(IF(X149&gt;0,1,0)+IF(SUM(K149:S149)&gt;0,1,0)+IF(F149&lt;&gt;"",1,0)+IF(W149&lt;&gt;"(Bitte Wählen)",1,0)+IF(AC149&lt;&gt;Optionen!$N$3,1)=0,"","Nein"))</f>
        <v/>
      </c>
      <c r="AE149" s="37" t="s">
        <v>4</v>
      </c>
    </row>
    <row r="150" spans="2:31" x14ac:dyDescent="0.3">
      <c r="B150" s="7"/>
      <c r="C150" s="7"/>
      <c r="D150" s="7"/>
      <c r="E150" s="7"/>
      <c r="F150" s="7"/>
      <c r="G150" s="7"/>
      <c r="H150" s="7"/>
      <c r="I150" s="31">
        <v>0</v>
      </c>
      <c r="J150" s="31"/>
      <c r="K150" s="31">
        <v>0</v>
      </c>
      <c r="L150" s="31">
        <v>0</v>
      </c>
      <c r="M150" s="31">
        <v>0</v>
      </c>
      <c r="N150" s="31">
        <v>0</v>
      </c>
      <c r="O150" s="31">
        <v>0</v>
      </c>
      <c r="P150" s="7"/>
      <c r="Q150" s="31">
        <v>0</v>
      </c>
      <c r="R150" s="7"/>
      <c r="S150" s="31">
        <v>0</v>
      </c>
      <c r="T150" s="31"/>
      <c r="U150" s="43"/>
      <c r="V150" s="7"/>
      <c r="W150" s="6" t="s">
        <v>4</v>
      </c>
      <c r="X150" s="33">
        <v>0</v>
      </c>
      <c r="Y150" s="7"/>
      <c r="Z150" s="43" t="s">
        <v>4</v>
      </c>
      <c r="AA150" s="7"/>
      <c r="AB150" s="6"/>
      <c r="AC150" s="37" t="s">
        <v>4</v>
      </c>
      <c r="AD150" s="37" t="str">
        <f>IF(IF(X150&gt;0,1,0)+IF(SUM(K150:S150)&gt;0,1,0)+IF(F150&lt;&gt;"",1,0)+IF(W150&lt;&gt;"(Bitte Wählen)",1,0)+IF(AC150&lt;&gt;Optionen!$N$3,1)+IF(Z150&lt;&gt;"(Bitte Wählen)",1,0)=6,"Ja",IF(IF(X150&gt;0,1,0)+IF(SUM(K150:S150)&gt;0,1,0)+IF(F150&lt;&gt;"",1,0)+IF(W150&lt;&gt;"(Bitte Wählen)",1,0)+IF(AC150&lt;&gt;Optionen!$N$3,1)=0,"","Nein"))</f>
        <v/>
      </c>
      <c r="AE150" s="37" t="s">
        <v>4</v>
      </c>
    </row>
    <row r="151" spans="2:31" x14ac:dyDescent="0.3">
      <c r="B151" s="7"/>
      <c r="C151" s="7"/>
      <c r="D151" s="7"/>
      <c r="E151" s="7"/>
      <c r="F151" s="7"/>
      <c r="G151" s="7"/>
      <c r="H151" s="7"/>
      <c r="I151" s="31">
        <v>0</v>
      </c>
      <c r="J151" s="31"/>
      <c r="K151" s="31">
        <v>0</v>
      </c>
      <c r="L151" s="31">
        <v>0</v>
      </c>
      <c r="M151" s="31">
        <v>0</v>
      </c>
      <c r="N151" s="31">
        <v>0</v>
      </c>
      <c r="O151" s="31">
        <v>0</v>
      </c>
      <c r="P151" s="7"/>
      <c r="Q151" s="31">
        <v>0</v>
      </c>
      <c r="R151" s="7"/>
      <c r="S151" s="31">
        <v>0</v>
      </c>
      <c r="T151" s="31"/>
      <c r="U151" s="43"/>
      <c r="V151" s="7"/>
      <c r="W151" s="6" t="s">
        <v>4</v>
      </c>
      <c r="X151" s="33">
        <v>0</v>
      </c>
      <c r="Y151" s="7"/>
      <c r="Z151" s="43" t="s">
        <v>4</v>
      </c>
      <c r="AA151" s="7"/>
      <c r="AB151" s="6"/>
      <c r="AC151" s="37" t="s">
        <v>4</v>
      </c>
      <c r="AD151" s="37" t="str">
        <f>IF(IF(X151&gt;0,1,0)+IF(SUM(K151:S151)&gt;0,1,0)+IF(F151&lt;&gt;"",1,0)+IF(W151&lt;&gt;"(Bitte Wählen)",1,0)+IF(AC151&lt;&gt;Optionen!$N$3,1)+IF(Z151&lt;&gt;"(Bitte Wählen)",1,0)=6,"Ja",IF(IF(X151&gt;0,1,0)+IF(SUM(K151:S151)&gt;0,1,0)+IF(F151&lt;&gt;"",1,0)+IF(W151&lt;&gt;"(Bitte Wählen)",1,0)+IF(AC151&lt;&gt;Optionen!$N$3,1)=0,"","Nein"))</f>
        <v/>
      </c>
      <c r="AE151" s="37" t="s">
        <v>4</v>
      </c>
    </row>
    <row r="152" spans="2:31" x14ac:dyDescent="0.3">
      <c r="B152" s="7"/>
      <c r="C152" s="7"/>
      <c r="D152" s="7"/>
      <c r="E152" s="7"/>
      <c r="F152" s="7"/>
      <c r="G152" s="7"/>
      <c r="H152" s="7"/>
      <c r="I152" s="31">
        <v>0</v>
      </c>
      <c r="J152" s="31"/>
      <c r="K152" s="31">
        <v>0</v>
      </c>
      <c r="L152" s="31">
        <v>0</v>
      </c>
      <c r="M152" s="31">
        <v>0</v>
      </c>
      <c r="N152" s="31">
        <v>0</v>
      </c>
      <c r="O152" s="31">
        <v>0</v>
      </c>
      <c r="P152" s="7"/>
      <c r="Q152" s="31">
        <v>0</v>
      </c>
      <c r="R152" s="7"/>
      <c r="S152" s="31">
        <v>0</v>
      </c>
      <c r="T152" s="31"/>
      <c r="U152" s="43"/>
      <c r="V152" s="7"/>
      <c r="W152" s="6" t="s">
        <v>4</v>
      </c>
      <c r="X152" s="33">
        <v>0</v>
      </c>
      <c r="Y152" s="7"/>
      <c r="Z152" s="43" t="s">
        <v>4</v>
      </c>
      <c r="AA152" s="7"/>
      <c r="AB152" s="6"/>
      <c r="AC152" s="37" t="s">
        <v>4</v>
      </c>
      <c r="AD152" s="37" t="str">
        <f>IF(IF(X152&gt;0,1,0)+IF(SUM(K152:S152)&gt;0,1,0)+IF(F152&lt;&gt;"",1,0)+IF(W152&lt;&gt;"(Bitte Wählen)",1,0)+IF(AC152&lt;&gt;Optionen!$N$3,1)+IF(Z152&lt;&gt;"(Bitte Wählen)",1,0)=6,"Ja",IF(IF(X152&gt;0,1,0)+IF(SUM(K152:S152)&gt;0,1,0)+IF(F152&lt;&gt;"",1,0)+IF(W152&lt;&gt;"(Bitte Wählen)",1,0)+IF(AC152&lt;&gt;Optionen!$N$3,1)=0,"","Nein"))</f>
        <v/>
      </c>
      <c r="AE152" s="37" t="s">
        <v>4</v>
      </c>
    </row>
    <row r="153" spans="2:31" x14ac:dyDescent="0.3">
      <c r="B153" s="7"/>
      <c r="C153" s="7"/>
      <c r="D153" s="7"/>
      <c r="E153" s="7"/>
      <c r="F153" s="7"/>
      <c r="G153" s="7"/>
      <c r="H153" s="7"/>
      <c r="I153" s="31">
        <v>0</v>
      </c>
      <c r="J153" s="31"/>
      <c r="K153" s="31">
        <v>0</v>
      </c>
      <c r="L153" s="31">
        <v>0</v>
      </c>
      <c r="M153" s="31">
        <v>0</v>
      </c>
      <c r="N153" s="31">
        <v>0</v>
      </c>
      <c r="O153" s="31">
        <v>0</v>
      </c>
      <c r="P153" s="7"/>
      <c r="Q153" s="31">
        <v>0</v>
      </c>
      <c r="R153" s="7"/>
      <c r="S153" s="31">
        <v>0</v>
      </c>
      <c r="T153" s="31"/>
      <c r="U153" s="43"/>
      <c r="V153" s="7"/>
      <c r="W153" s="6" t="s">
        <v>4</v>
      </c>
      <c r="X153" s="33">
        <v>0</v>
      </c>
      <c r="Y153" s="7"/>
      <c r="Z153" s="43" t="s">
        <v>4</v>
      </c>
      <c r="AA153" s="7"/>
      <c r="AB153" s="6"/>
      <c r="AC153" s="37" t="s">
        <v>4</v>
      </c>
      <c r="AD153" s="37" t="str">
        <f>IF(IF(X153&gt;0,1,0)+IF(SUM(K153:S153)&gt;0,1,0)+IF(F153&lt;&gt;"",1,0)+IF(W153&lt;&gt;"(Bitte Wählen)",1,0)+IF(AC153&lt;&gt;Optionen!$N$3,1)+IF(Z153&lt;&gt;"(Bitte Wählen)",1,0)=6,"Ja",IF(IF(X153&gt;0,1,0)+IF(SUM(K153:S153)&gt;0,1,0)+IF(F153&lt;&gt;"",1,0)+IF(W153&lt;&gt;"(Bitte Wählen)",1,0)+IF(AC153&lt;&gt;Optionen!$N$3,1)=0,"","Nein"))</f>
        <v/>
      </c>
      <c r="AE153" s="37" t="s">
        <v>4</v>
      </c>
    </row>
    <row r="154" spans="2:31" x14ac:dyDescent="0.3">
      <c r="B154" s="7"/>
      <c r="C154" s="7"/>
      <c r="D154" s="7"/>
      <c r="E154" s="7"/>
      <c r="F154" s="7"/>
      <c r="G154" s="7"/>
      <c r="H154" s="7"/>
      <c r="I154" s="31">
        <v>0</v>
      </c>
      <c r="J154" s="31"/>
      <c r="K154" s="31">
        <v>0</v>
      </c>
      <c r="L154" s="31">
        <v>0</v>
      </c>
      <c r="M154" s="31">
        <v>0</v>
      </c>
      <c r="N154" s="31">
        <v>0</v>
      </c>
      <c r="O154" s="31">
        <v>0</v>
      </c>
      <c r="P154" s="7"/>
      <c r="Q154" s="31">
        <v>0</v>
      </c>
      <c r="R154" s="7"/>
      <c r="S154" s="31">
        <v>0</v>
      </c>
      <c r="T154" s="31"/>
      <c r="U154" s="43"/>
      <c r="V154" s="7"/>
      <c r="W154" s="6" t="s">
        <v>4</v>
      </c>
      <c r="X154" s="33">
        <v>0</v>
      </c>
      <c r="Y154" s="7"/>
      <c r="Z154" s="43" t="s">
        <v>4</v>
      </c>
      <c r="AA154" s="7"/>
      <c r="AB154" s="6"/>
      <c r="AC154" s="37" t="s">
        <v>4</v>
      </c>
      <c r="AD154" s="37" t="str">
        <f>IF(IF(X154&gt;0,1,0)+IF(SUM(K154:S154)&gt;0,1,0)+IF(F154&lt;&gt;"",1,0)+IF(W154&lt;&gt;"(Bitte Wählen)",1,0)+IF(AC154&lt;&gt;Optionen!$N$3,1)+IF(Z154&lt;&gt;"(Bitte Wählen)",1,0)=6,"Ja",IF(IF(X154&gt;0,1,0)+IF(SUM(K154:S154)&gt;0,1,0)+IF(F154&lt;&gt;"",1,0)+IF(W154&lt;&gt;"(Bitte Wählen)",1,0)+IF(AC154&lt;&gt;Optionen!$N$3,1)=0,"","Nein"))</f>
        <v/>
      </c>
      <c r="AE154" s="37" t="s">
        <v>4</v>
      </c>
    </row>
    <row r="155" spans="2:31" x14ac:dyDescent="0.3">
      <c r="B155" s="7"/>
      <c r="C155" s="7"/>
      <c r="D155" s="7"/>
      <c r="E155" s="7"/>
      <c r="F155" s="7"/>
      <c r="G155" s="7"/>
      <c r="H155" s="7"/>
      <c r="I155" s="31">
        <v>0</v>
      </c>
      <c r="J155" s="31"/>
      <c r="K155" s="31">
        <v>0</v>
      </c>
      <c r="L155" s="31">
        <v>0</v>
      </c>
      <c r="M155" s="31">
        <v>0</v>
      </c>
      <c r="N155" s="31">
        <v>0</v>
      </c>
      <c r="O155" s="31">
        <v>0</v>
      </c>
      <c r="P155" s="7"/>
      <c r="Q155" s="31">
        <v>0</v>
      </c>
      <c r="R155" s="7"/>
      <c r="S155" s="31">
        <v>0</v>
      </c>
      <c r="T155" s="31"/>
      <c r="U155" s="43"/>
      <c r="V155" s="7"/>
      <c r="W155" s="6" t="s">
        <v>4</v>
      </c>
      <c r="X155" s="33">
        <v>0</v>
      </c>
      <c r="Y155" s="7"/>
      <c r="Z155" s="43" t="s">
        <v>4</v>
      </c>
      <c r="AA155" s="7"/>
      <c r="AB155" s="6"/>
      <c r="AC155" s="37" t="s">
        <v>4</v>
      </c>
      <c r="AD155" s="37" t="str">
        <f>IF(IF(X155&gt;0,1,0)+IF(SUM(K155:S155)&gt;0,1,0)+IF(F155&lt;&gt;"",1,0)+IF(W155&lt;&gt;"(Bitte Wählen)",1,0)+IF(AC155&lt;&gt;Optionen!$N$3,1)+IF(Z155&lt;&gt;"(Bitte Wählen)",1,0)=6,"Ja",IF(IF(X155&gt;0,1,0)+IF(SUM(K155:S155)&gt;0,1,0)+IF(F155&lt;&gt;"",1,0)+IF(W155&lt;&gt;"(Bitte Wählen)",1,0)+IF(AC155&lt;&gt;Optionen!$N$3,1)=0,"","Nein"))</f>
        <v/>
      </c>
      <c r="AE155" s="37" t="s">
        <v>4</v>
      </c>
    </row>
    <row r="156" spans="2:31" x14ac:dyDescent="0.3">
      <c r="B156" s="7"/>
      <c r="C156" s="7"/>
      <c r="D156" s="7"/>
      <c r="E156" s="7"/>
      <c r="F156" s="7"/>
      <c r="G156" s="7"/>
      <c r="H156" s="7"/>
      <c r="I156" s="31">
        <v>0</v>
      </c>
      <c r="J156" s="31"/>
      <c r="K156" s="31">
        <v>0</v>
      </c>
      <c r="L156" s="31">
        <v>0</v>
      </c>
      <c r="M156" s="31">
        <v>0</v>
      </c>
      <c r="N156" s="31">
        <v>0</v>
      </c>
      <c r="O156" s="31">
        <v>0</v>
      </c>
      <c r="P156" s="7"/>
      <c r="Q156" s="31">
        <v>0</v>
      </c>
      <c r="R156" s="7"/>
      <c r="S156" s="31">
        <v>0</v>
      </c>
      <c r="T156" s="31"/>
      <c r="U156" s="43"/>
      <c r="V156" s="7"/>
      <c r="W156" s="6" t="s">
        <v>4</v>
      </c>
      <c r="X156" s="33">
        <v>0</v>
      </c>
      <c r="Y156" s="7"/>
      <c r="Z156" s="43" t="s">
        <v>4</v>
      </c>
      <c r="AA156" s="7"/>
      <c r="AB156" s="6"/>
      <c r="AC156" s="37" t="s">
        <v>4</v>
      </c>
      <c r="AD156" s="37" t="str">
        <f>IF(IF(X156&gt;0,1,0)+IF(SUM(K156:S156)&gt;0,1,0)+IF(F156&lt;&gt;"",1,0)+IF(W156&lt;&gt;"(Bitte Wählen)",1,0)+IF(AC156&lt;&gt;Optionen!$N$3,1)+IF(Z156&lt;&gt;"(Bitte Wählen)",1,0)=6,"Ja",IF(IF(X156&gt;0,1,0)+IF(SUM(K156:S156)&gt;0,1,0)+IF(F156&lt;&gt;"",1,0)+IF(W156&lt;&gt;"(Bitte Wählen)",1,0)+IF(AC156&lt;&gt;Optionen!$N$3,1)=0,"","Nein"))</f>
        <v/>
      </c>
      <c r="AE156" s="37" t="s">
        <v>4</v>
      </c>
    </row>
    <row r="157" spans="2:31" x14ac:dyDescent="0.3">
      <c r="B157" s="7"/>
      <c r="C157" s="7"/>
      <c r="D157" s="7"/>
      <c r="E157" s="7"/>
      <c r="F157" s="7"/>
      <c r="G157" s="7"/>
      <c r="H157" s="7"/>
      <c r="I157" s="31">
        <v>0</v>
      </c>
      <c r="J157" s="31"/>
      <c r="K157" s="31">
        <v>0</v>
      </c>
      <c r="L157" s="31">
        <v>0</v>
      </c>
      <c r="M157" s="31">
        <v>0</v>
      </c>
      <c r="N157" s="31">
        <v>0</v>
      </c>
      <c r="O157" s="31">
        <v>0</v>
      </c>
      <c r="P157" s="7"/>
      <c r="Q157" s="31">
        <v>0</v>
      </c>
      <c r="R157" s="7"/>
      <c r="S157" s="31">
        <v>0</v>
      </c>
      <c r="T157" s="31"/>
      <c r="U157" s="43"/>
      <c r="V157" s="7"/>
      <c r="W157" s="6" t="s">
        <v>4</v>
      </c>
      <c r="X157" s="33">
        <v>0</v>
      </c>
      <c r="Y157" s="7"/>
      <c r="Z157" s="43" t="s">
        <v>4</v>
      </c>
      <c r="AA157" s="7"/>
      <c r="AB157" s="6"/>
      <c r="AC157" s="37" t="s">
        <v>4</v>
      </c>
      <c r="AD157" s="37" t="str">
        <f>IF(IF(X157&gt;0,1,0)+IF(SUM(K157:S157)&gt;0,1,0)+IF(F157&lt;&gt;"",1,0)+IF(W157&lt;&gt;"(Bitte Wählen)",1,0)+IF(AC157&lt;&gt;Optionen!$N$3,1)+IF(Z157&lt;&gt;"(Bitte Wählen)",1,0)=6,"Ja",IF(IF(X157&gt;0,1,0)+IF(SUM(K157:S157)&gt;0,1,0)+IF(F157&lt;&gt;"",1,0)+IF(W157&lt;&gt;"(Bitte Wählen)",1,0)+IF(AC157&lt;&gt;Optionen!$N$3,1)=0,"","Nein"))</f>
        <v/>
      </c>
      <c r="AE157" s="37" t="s">
        <v>4</v>
      </c>
    </row>
    <row r="158" spans="2:31" x14ac:dyDescent="0.3">
      <c r="B158" s="7"/>
      <c r="C158" s="7"/>
      <c r="D158" s="7"/>
      <c r="E158" s="7"/>
      <c r="F158" s="7"/>
      <c r="G158" s="7"/>
      <c r="H158" s="7"/>
      <c r="I158" s="31">
        <v>0</v>
      </c>
      <c r="J158" s="31"/>
      <c r="K158" s="31">
        <v>0</v>
      </c>
      <c r="L158" s="31">
        <v>0</v>
      </c>
      <c r="M158" s="31">
        <v>0</v>
      </c>
      <c r="N158" s="31">
        <v>0</v>
      </c>
      <c r="O158" s="31">
        <v>0</v>
      </c>
      <c r="P158" s="7"/>
      <c r="Q158" s="31">
        <v>0</v>
      </c>
      <c r="R158" s="7"/>
      <c r="S158" s="31">
        <v>0</v>
      </c>
      <c r="T158" s="31"/>
      <c r="U158" s="43"/>
      <c r="V158" s="7"/>
      <c r="W158" s="6" t="s">
        <v>4</v>
      </c>
      <c r="X158" s="33">
        <v>0</v>
      </c>
      <c r="Y158" s="7"/>
      <c r="Z158" s="43" t="s">
        <v>4</v>
      </c>
      <c r="AA158" s="7"/>
      <c r="AB158" s="6"/>
      <c r="AC158" s="37" t="s">
        <v>4</v>
      </c>
      <c r="AD158" s="37" t="str">
        <f>IF(IF(X158&gt;0,1,0)+IF(SUM(K158:S158)&gt;0,1,0)+IF(F158&lt;&gt;"",1,0)+IF(W158&lt;&gt;"(Bitte Wählen)",1,0)+IF(AC158&lt;&gt;Optionen!$N$3,1)+IF(Z158&lt;&gt;"(Bitte Wählen)",1,0)=6,"Ja",IF(IF(X158&gt;0,1,0)+IF(SUM(K158:S158)&gt;0,1,0)+IF(F158&lt;&gt;"",1,0)+IF(W158&lt;&gt;"(Bitte Wählen)",1,0)+IF(AC158&lt;&gt;Optionen!$N$3,1)=0,"","Nein"))</f>
        <v/>
      </c>
      <c r="AE158" s="37" t="s">
        <v>4</v>
      </c>
    </row>
    <row r="159" spans="2:31" x14ac:dyDescent="0.3">
      <c r="B159" s="7"/>
      <c r="C159" s="7"/>
      <c r="D159" s="7"/>
      <c r="E159" s="7"/>
      <c r="F159" s="7"/>
      <c r="G159" s="7"/>
      <c r="H159" s="7"/>
      <c r="I159" s="31">
        <v>0</v>
      </c>
      <c r="J159" s="31"/>
      <c r="K159" s="31">
        <v>0</v>
      </c>
      <c r="L159" s="31">
        <v>0</v>
      </c>
      <c r="M159" s="31">
        <v>0</v>
      </c>
      <c r="N159" s="31">
        <v>0</v>
      </c>
      <c r="O159" s="31">
        <v>0</v>
      </c>
      <c r="P159" s="7"/>
      <c r="Q159" s="31">
        <v>0</v>
      </c>
      <c r="R159" s="7"/>
      <c r="S159" s="31">
        <v>0</v>
      </c>
      <c r="T159" s="31"/>
      <c r="U159" s="43"/>
      <c r="V159" s="7"/>
      <c r="W159" s="6" t="s">
        <v>4</v>
      </c>
      <c r="X159" s="33">
        <v>0</v>
      </c>
      <c r="Y159" s="7"/>
      <c r="Z159" s="43" t="s">
        <v>4</v>
      </c>
      <c r="AA159" s="7"/>
      <c r="AB159" s="6"/>
      <c r="AC159" s="37" t="s">
        <v>4</v>
      </c>
      <c r="AD159" s="37" t="str">
        <f>IF(IF(X159&gt;0,1,0)+IF(SUM(K159:S159)&gt;0,1,0)+IF(F159&lt;&gt;"",1,0)+IF(W159&lt;&gt;"(Bitte Wählen)",1,0)+IF(AC159&lt;&gt;Optionen!$N$3,1)+IF(Z159&lt;&gt;"(Bitte Wählen)",1,0)=6,"Ja",IF(IF(X159&gt;0,1,0)+IF(SUM(K159:S159)&gt;0,1,0)+IF(F159&lt;&gt;"",1,0)+IF(W159&lt;&gt;"(Bitte Wählen)",1,0)+IF(AC159&lt;&gt;Optionen!$N$3,1)=0,"","Nein"))</f>
        <v/>
      </c>
      <c r="AE159" s="37" t="s">
        <v>4</v>
      </c>
    </row>
    <row r="160" spans="2:31" x14ac:dyDescent="0.3">
      <c r="B160" s="7"/>
      <c r="C160" s="7"/>
      <c r="D160" s="7"/>
      <c r="E160" s="7"/>
      <c r="F160" s="7"/>
      <c r="G160" s="7"/>
      <c r="H160" s="7"/>
      <c r="I160" s="31">
        <v>0</v>
      </c>
      <c r="J160" s="31"/>
      <c r="K160" s="31">
        <v>0</v>
      </c>
      <c r="L160" s="31">
        <v>0</v>
      </c>
      <c r="M160" s="31">
        <v>0</v>
      </c>
      <c r="N160" s="31">
        <v>0</v>
      </c>
      <c r="O160" s="31">
        <v>0</v>
      </c>
      <c r="P160" s="7"/>
      <c r="Q160" s="31">
        <v>0</v>
      </c>
      <c r="R160" s="7"/>
      <c r="S160" s="31">
        <v>0</v>
      </c>
      <c r="T160" s="31"/>
      <c r="U160" s="43"/>
      <c r="V160" s="7"/>
      <c r="W160" s="6" t="s">
        <v>4</v>
      </c>
      <c r="X160" s="33">
        <v>0</v>
      </c>
      <c r="Y160" s="7"/>
      <c r="Z160" s="43" t="s">
        <v>4</v>
      </c>
      <c r="AA160" s="7"/>
      <c r="AB160" s="6"/>
      <c r="AC160" s="37" t="s">
        <v>4</v>
      </c>
      <c r="AD160" s="37" t="str">
        <f>IF(IF(X160&gt;0,1,0)+IF(SUM(K160:S160)&gt;0,1,0)+IF(F160&lt;&gt;"",1,0)+IF(W160&lt;&gt;"(Bitte Wählen)",1,0)+IF(AC160&lt;&gt;Optionen!$N$3,1)+IF(Z160&lt;&gt;"(Bitte Wählen)",1,0)=6,"Ja",IF(IF(X160&gt;0,1,0)+IF(SUM(K160:S160)&gt;0,1,0)+IF(F160&lt;&gt;"",1,0)+IF(W160&lt;&gt;"(Bitte Wählen)",1,0)+IF(AC160&lt;&gt;Optionen!$N$3,1)=0,"","Nein"))</f>
        <v/>
      </c>
      <c r="AE160" s="37" t="s">
        <v>4</v>
      </c>
    </row>
    <row r="161" spans="2:31" x14ac:dyDescent="0.3">
      <c r="B161" s="7"/>
      <c r="C161" s="7"/>
      <c r="D161" s="7"/>
      <c r="E161" s="7"/>
      <c r="F161" s="7"/>
      <c r="G161" s="7"/>
      <c r="H161" s="7"/>
      <c r="I161" s="31">
        <v>0</v>
      </c>
      <c r="J161" s="31"/>
      <c r="K161" s="31">
        <v>0</v>
      </c>
      <c r="L161" s="31">
        <v>0</v>
      </c>
      <c r="M161" s="31">
        <v>0</v>
      </c>
      <c r="N161" s="31">
        <v>0</v>
      </c>
      <c r="O161" s="31">
        <v>0</v>
      </c>
      <c r="P161" s="7"/>
      <c r="Q161" s="31">
        <v>0</v>
      </c>
      <c r="R161" s="7"/>
      <c r="S161" s="31">
        <v>0</v>
      </c>
      <c r="T161" s="31"/>
      <c r="U161" s="43"/>
      <c r="V161" s="7"/>
      <c r="W161" s="6" t="s">
        <v>4</v>
      </c>
      <c r="X161" s="33">
        <v>0</v>
      </c>
      <c r="Y161" s="7"/>
      <c r="Z161" s="43" t="s">
        <v>4</v>
      </c>
      <c r="AA161" s="7"/>
      <c r="AB161" s="6"/>
      <c r="AC161" s="37" t="s">
        <v>4</v>
      </c>
      <c r="AD161" s="37" t="str">
        <f>IF(IF(X161&gt;0,1,0)+IF(SUM(K161:S161)&gt;0,1,0)+IF(F161&lt;&gt;"",1,0)+IF(W161&lt;&gt;"(Bitte Wählen)",1,0)+IF(AC161&lt;&gt;Optionen!$N$3,1)+IF(Z161&lt;&gt;"(Bitte Wählen)",1,0)=6,"Ja",IF(IF(X161&gt;0,1,0)+IF(SUM(K161:S161)&gt;0,1,0)+IF(F161&lt;&gt;"",1,0)+IF(W161&lt;&gt;"(Bitte Wählen)",1,0)+IF(AC161&lt;&gt;Optionen!$N$3,1)=0,"","Nein"))</f>
        <v/>
      </c>
      <c r="AE161" s="37" t="s">
        <v>4</v>
      </c>
    </row>
    <row r="162" spans="2:31" x14ac:dyDescent="0.3">
      <c r="B162" s="7"/>
      <c r="C162" s="7"/>
      <c r="D162" s="7"/>
      <c r="E162" s="7"/>
      <c r="F162" s="7"/>
      <c r="G162" s="7"/>
      <c r="H162" s="7"/>
      <c r="I162" s="31">
        <v>0</v>
      </c>
      <c r="J162" s="31"/>
      <c r="K162" s="31">
        <v>0</v>
      </c>
      <c r="L162" s="31">
        <v>0</v>
      </c>
      <c r="M162" s="31">
        <v>0</v>
      </c>
      <c r="N162" s="31">
        <v>0</v>
      </c>
      <c r="O162" s="31">
        <v>0</v>
      </c>
      <c r="P162" s="7"/>
      <c r="Q162" s="31">
        <v>0</v>
      </c>
      <c r="R162" s="7"/>
      <c r="S162" s="31">
        <v>0</v>
      </c>
      <c r="T162" s="31"/>
      <c r="U162" s="43"/>
      <c r="V162" s="7"/>
      <c r="W162" s="6" t="s">
        <v>4</v>
      </c>
      <c r="X162" s="33">
        <v>0</v>
      </c>
      <c r="Y162" s="7"/>
      <c r="Z162" s="43" t="s">
        <v>4</v>
      </c>
      <c r="AA162" s="7"/>
      <c r="AB162" s="6"/>
      <c r="AC162" s="37" t="s">
        <v>4</v>
      </c>
      <c r="AD162" s="37" t="str">
        <f>IF(IF(X162&gt;0,1,0)+IF(SUM(K162:S162)&gt;0,1,0)+IF(F162&lt;&gt;"",1,0)+IF(W162&lt;&gt;"(Bitte Wählen)",1,0)+IF(AC162&lt;&gt;Optionen!$N$3,1)+IF(Z162&lt;&gt;"(Bitte Wählen)",1,0)=6,"Ja",IF(IF(X162&gt;0,1,0)+IF(SUM(K162:S162)&gt;0,1,0)+IF(F162&lt;&gt;"",1,0)+IF(W162&lt;&gt;"(Bitte Wählen)",1,0)+IF(AC162&lt;&gt;Optionen!$N$3,1)=0,"","Nein"))</f>
        <v/>
      </c>
      <c r="AE162" s="37" t="s">
        <v>4</v>
      </c>
    </row>
    <row r="163" spans="2:31" x14ac:dyDescent="0.3">
      <c r="B163" s="7"/>
      <c r="C163" s="7"/>
      <c r="D163" s="7"/>
      <c r="E163" s="7"/>
      <c r="F163" s="7"/>
      <c r="G163" s="7"/>
      <c r="H163" s="7"/>
      <c r="I163" s="31">
        <v>0</v>
      </c>
      <c r="J163" s="31"/>
      <c r="K163" s="31">
        <v>0</v>
      </c>
      <c r="L163" s="31">
        <v>0</v>
      </c>
      <c r="M163" s="31">
        <v>0</v>
      </c>
      <c r="N163" s="31">
        <v>0</v>
      </c>
      <c r="O163" s="31">
        <v>0</v>
      </c>
      <c r="P163" s="7"/>
      <c r="Q163" s="31">
        <v>0</v>
      </c>
      <c r="R163" s="7"/>
      <c r="S163" s="31">
        <v>0</v>
      </c>
      <c r="T163" s="31"/>
      <c r="U163" s="43"/>
      <c r="V163" s="7"/>
      <c r="W163" s="6" t="s">
        <v>4</v>
      </c>
      <c r="X163" s="33">
        <v>0</v>
      </c>
      <c r="Y163" s="7"/>
      <c r="Z163" s="43" t="s">
        <v>4</v>
      </c>
      <c r="AA163" s="7"/>
      <c r="AB163" s="6"/>
      <c r="AC163" s="37" t="s">
        <v>4</v>
      </c>
      <c r="AD163" s="37" t="str">
        <f>IF(IF(X163&gt;0,1,0)+IF(SUM(K163:S163)&gt;0,1,0)+IF(F163&lt;&gt;"",1,0)+IF(W163&lt;&gt;"(Bitte Wählen)",1,0)+IF(AC163&lt;&gt;Optionen!$N$3,1)+IF(Z163&lt;&gt;"(Bitte Wählen)",1,0)=6,"Ja",IF(IF(X163&gt;0,1,0)+IF(SUM(K163:S163)&gt;0,1,0)+IF(F163&lt;&gt;"",1,0)+IF(W163&lt;&gt;"(Bitte Wählen)",1,0)+IF(AC163&lt;&gt;Optionen!$N$3,1)=0,"","Nein"))</f>
        <v/>
      </c>
      <c r="AE163" s="37" t="s">
        <v>4</v>
      </c>
    </row>
    <row r="164" spans="2:31" x14ac:dyDescent="0.3">
      <c r="B164" s="7"/>
      <c r="C164" s="7"/>
      <c r="D164" s="7"/>
      <c r="E164" s="7"/>
      <c r="F164" s="7"/>
      <c r="G164" s="7"/>
      <c r="H164" s="7"/>
      <c r="I164" s="31">
        <v>0</v>
      </c>
      <c r="J164" s="31"/>
      <c r="K164" s="31">
        <v>0</v>
      </c>
      <c r="L164" s="31">
        <v>0</v>
      </c>
      <c r="M164" s="31">
        <v>0</v>
      </c>
      <c r="N164" s="31">
        <v>0</v>
      </c>
      <c r="O164" s="31">
        <v>0</v>
      </c>
      <c r="P164" s="7"/>
      <c r="Q164" s="31">
        <v>0</v>
      </c>
      <c r="R164" s="7"/>
      <c r="S164" s="31">
        <v>0</v>
      </c>
      <c r="T164" s="31"/>
      <c r="U164" s="43"/>
      <c r="V164" s="7"/>
      <c r="W164" s="6" t="s">
        <v>4</v>
      </c>
      <c r="X164" s="33">
        <v>0</v>
      </c>
      <c r="Y164" s="7"/>
      <c r="Z164" s="43" t="s">
        <v>4</v>
      </c>
      <c r="AA164" s="7"/>
      <c r="AB164" s="6"/>
      <c r="AC164" s="37" t="s">
        <v>4</v>
      </c>
      <c r="AD164" s="37" t="str">
        <f>IF(IF(X164&gt;0,1,0)+IF(SUM(K164:S164)&gt;0,1,0)+IF(F164&lt;&gt;"",1,0)+IF(W164&lt;&gt;"(Bitte Wählen)",1,0)+IF(AC164&lt;&gt;Optionen!$N$3,1)+IF(Z164&lt;&gt;"(Bitte Wählen)",1,0)=6,"Ja",IF(IF(X164&gt;0,1,0)+IF(SUM(K164:S164)&gt;0,1,0)+IF(F164&lt;&gt;"",1,0)+IF(W164&lt;&gt;"(Bitte Wählen)",1,0)+IF(AC164&lt;&gt;Optionen!$N$3,1)=0,"","Nein"))</f>
        <v/>
      </c>
      <c r="AE164" s="37" t="s">
        <v>4</v>
      </c>
    </row>
    <row r="165" spans="2:31" x14ac:dyDescent="0.3">
      <c r="B165" s="7"/>
      <c r="C165" s="7"/>
      <c r="D165" s="7"/>
      <c r="E165" s="7"/>
      <c r="F165" s="7"/>
      <c r="G165" s="7"/>
      <c r="H165" s="7"/>
      <c r="I165" s="31">
        <v>0</v>
      </c>
      <c r="J165" s="31"/>
      <c r="K165" s="31">
        <v>0</v>
      </c>
      <c r="L165" s="31">
        <v>0</v>
      </c>
      <c r="M165" s="31">
        <v>0</v>
      </c>
      <c r="N165" s="31">
        <v>0</v>
      </c>
      <c r="O165" s="31">
        <v>0</v>
      </c>
      <c r="P165" s="7"/>
      <c r="Q165" s="31">
        <v>0</v>
      </c>
      <c r="R165" s="7"/>
      <c r="S165" s="31">
        <v>0</v>
      </c>
      <c r="T165" s="31"/>
      <c r="U165" s="43"/>
      <c r="V165" s="7"/>
      <c r="W165" s="6" t="s">
        <v>4</v>
      </c>
      <c r="X165" s="33">
        <v>0</v>
      </c>
      <c r="Y165" s="7"/>
      <c r="Z165" s="43" t="s">
        <v>4</v>
      </c>
      <c r="AA165" s="7"/>
      <c r="AB165" s="6"/>
      <c r="AC165" s="37" t="s">
        <v>4</v>
      </c>
      <c r="AD165" s="37" t="str">
        <f>IF(IF(X165&gt;0,1,0)+IF(SUM(K165:S165)&gt;0,1,0)+IF(F165&lt;&gt;"",1,0)+IF(W165&lt;&gt;"(Bitte Wählen)",1,0)+IF(AC165&lt;&gt;Optionen!$N$3,1)+IF(Z165&lt;&gt;"(Bitte Wählen)",1,0)=6,"Ja",IF(IF(X165&gt;0,1,0)+IF(SUM(K165:S165)&gt;0,1,0)+IF(F165&lt;&gt;"",1,0)+IF(W165&lt;&gt;"(Bitte Wählen)",1,0)+IF(AC165&lt;&gt;Optionen!$N$3,1)=0,"","Nein"))</f>
        <v/>
      </c>
      <c r="AE165" s="37" t="s">
        <v>4</v>
      </c>
    </row>
    <row r="166" spans="2:31" x14ac:dyDescent="0.3">
      <c r="B166" s="7"/>
      <c r="C166" s="7"/>
      <c r="D166" s="7"/>
      <c r="E166" s="7"/>
      <c r="F166" s="7"/>
      <c r="G166" s="7"/>
      <c r="H166" s="7"/>
      <c r="I166" s="31">
        <v>0</v>
      </c>
      <c r="J166" s="31"/>
      <c r="K166" s="31">
        <v>0</v>
      </c>
      <c r="L166" s="31">
        <v>0</v>
      </c>
      <c r="M166" s="31">
        <v>0</v>
      </c>
      <c r="N166" s="31">
        <v>0</v>
      </c>
      <c r="O166" s="31">
        <v>0</v>
      </c>
      <c r="P166" s="7"/>
      <c r="Q166" s="31">
        <v>0</v>
      </c>
      <c r="R166" s="7"/>
      <c r="S166" s="31">
        <v>0</v>
      </c>
      <c r="T166" s="31"/>
      <c r="U166" s="43"/>
      <c r="V166" s="7"/>
      <c r="W166" s="6" t="s">
        <v>4</v>
      </c>
      <c r="X166" s="33">
        <v>0</v>
      </c>
      <c r="Y166" s="7"/>
      <c r="Z166" s="43" t="s">
        <v>4</v>
      </c>
      <c r="AA166" s="7"/>
      <c r="AB166" s="6"/>
      <c r="AC166" s="37" t="s">
        <v>4</v>
      </c>
      <c r="AD166" s="37" t="str">
        <f>IF(IF(X166&gt;0,1,0)+IF(SUM(K166:S166)&gt;0,1,0)+IF(F166&lt;&gt;"",1,0)+IF(W166&lt;&gt;"(Bitte Wählen)",1,0)+IF(AC166&lt;&gt;Optionen!$N$3,1)+IF(Z166&lt;&gt;"(Bitte Wählen)",1,0)=6,"Ja",IF(IF(X166&gt;0,1,0)+IF(SUM(K166:S166)&gt;0,1,0)+IF(F166&lt;&gt;"",1,0)+IF(W166&lt;&gt;"(Bitte Wählen)",1,0)+IF(AC166&lt;&gt;Optionen!$N$3,1)=0,"","Nein"))</f>
        <v/>
      </c>
      <c r="AE166" s="37" t="s">
        <v>4</v>
      </c>
    </row>
    <row r="167" spans="2:31" x14ac:dyDescent="0.3">
      <c r="B167" s="7"/>
      <c r="C167" s="7"/>
      <c r="D167" s="7"/>
      <c r="E167" s="7"/>
      <c r="F167" s="7"/>
      <c r="G167" s="7"/>
      <c r="H167" s="7"/>
      <c r="I167" s="31">
        <v>0</v>
      </c>
      <c r="J167" s="31"/>
      <c r="K167" s="31">
        <v>0</v>
      </c>
      <c r="L167" s="31">
        <v>0</v>
      </c>
      <c r="M167" s="31">
        <v>0</v>
      </c>
      <c r="N167" s="31">
        <v>0</v>
      </c>
      <c r="O167" s="31">
        <v>0</v>
      </c>
      <c r="P167" s="7"/>
      <c r="Q167" s="31">
        <v>0</v>
      </c>
      <c r="R167" s="7"/>
      <c r="S167" s="31">
        <v>0</v>
      </c>
      <c r="T167" s="31"/>
      <c r="U167" s="43"/>
      <c r="V167" s="7"/>
      <c r="W167" s="6" t="s">
        <v>4</v>
      </c>
      <c r="X167" s="33">
        <v>0</v>
      </c>
      <c r="Y167" s="7"/>
      <c r="Z167" s="43" t="s">
        <v>4</v>
      </c>
      <c r="AA167" s="7"/>
      <c r="AB167" s="6"/>
      <c r="AC167" s="37" t="s">
        <v>4</v>
      </c>
      <c r="AD167" s="37" t="str">
        <f>IF(IF(X167&gt;0,1,0)+IF(SUM(K167:S167)&gt;0,1,0)+IF(F167&lt;&gt;"",1,0)+IF(W167&lt;&gt;"(Bitte Wählen)",1,0)+IF(AC167&lt;&gt;Optionen!$N$3,1)+IF(Z167&lt;&gt;"(Bitte Wählen)",1,0)=6,"Ja",IF(IF(X167&gt;0,1,0)+IF(SUM(K167:S167)&gt;0,1,0)+IF(F167&lt;&gt;"",1,0)+IF(W167&lt;&gt;"(Bitte Wählen)",1,0)+IF(AC167&lt;&gt;Optionen!$N$3,1)=0,"","Nein"))</f>
        <v/>
      </c>
      <c r="AE167" s="37" t="s">
        <v>4</v>
      </c>
    </row>
    <row r="168" spans="2:31" x14ac:dyDescent="0.3">
      <c r="B168" s="7"/>
      <c r="C168" s="7"/>
      <c r="D168" s="7"/>
      <c r="E168" s="7"/>
      <c r="F168" s="7"/>
      <c r="G168" s="7"/>
      <c r="H168" s="7"/>
      <c r="I168" s="31">
        <v>0</v>
      </c>
      <c r="J168" s="31"/>
      <c r="K168" s="31">
        <v>0</v>
      </c>
      <c r="L168" s="31">
        <v>0</v>
      </c>
      <c r="M168" s="31">
        <v>0</v>
      </c>
      <c r="N168" s="31">
        <v>0</v>
      </c>
      <c r="O168" s="31">
        <v>0</v>
      </c>
      <c r="P168" s="7"/>
      <c r="Q168" s="31">
        <v>0</v>
      </c>
      <c r="R168" s="7"/>
      <c r="S168" s="31">
        <v>0</v>
      </c>
      <c r="T168" s="31"/>
      <c r="U168" s="43"/>
      <c r="V168" s="7"/>
      <c r="W168" s="6" t="s">
        <v>4</v>
      </c>
      <c r="X168" s="33">
        <v>0</v>
      </c>
      <c r="Y168" s="7"/>
      <c r="Z168" s="43" t="s">
        <v>4</v>
      </c>
      <c r="AA168" s="7"/>
      <c r="AB168" s="6"/>
      <c r="AC168" s="37" t="s">
        <v>4</v>
      </c>
      <c r="AD168" s="37" t="str">
        <f>IF(IF(X168&gt;0,1,0)+IF(SUM(K168:S168)&gt;0,1,0)+IF(F168&lt;&gt;"",1,0)+IF(W168&lt;&gt;"(Bitte Wählen)",1,0)+IF(AC168&lt;&gt;Optionen!$N$3,1)+IF(Z168&lt;&gt;"(Bitte Wählen)",1,0)=6,"Ja",IF(IF(X168&gt;0,1,0)+IF(SUM(K168:S168)&gt;0,1,0)+IF(F168&lt;&gt;"",1,0)+IF(W168&lt;&gt;"(Bitte Wählen)",1,0)+IF(AC168&lt;&gt;Optionen!$N$3,1)=0,"","Nein"))</f>
        <v/>
      </c>
      <c r="AE168" s="37" t="s">
        <v>4</v>
      </c>
    </row>
    <row r="169" spans="2:31" x14ac:dyDescent="0.3">
      <c r="B169" s="7"/>
      <c r="C169" s="7"/>
      <c r="D169" s="7"/>
      <c r="E169" s="7"/>
      <c r="F169" s="7"/>
      <c r="G169" s="7"/>
      <c r="H169" s="7"/>
      <c r="I169" s="31">
        <v>0</v>
      </c>
      <c r="J169" s="31"/>
      <c r="K169" s="31">
        <v>0</v>
      </c>
      <c r="L169" s="31">
        <v>0</v>
      </c>
      <c r="M169" s="31">
        <v>0</v>
      </c>
      <c r="N169" s="31">
        <v>0</v>
      </c>
      <c r="O169" s="31">
        <v>0</v>
      </c>
      <c r="P169" s="7"/>
      <c r="Q169" s="31">
        <v>0</v>
      </c>
      <c r="R169" s="7"/>
      <c r="S169" s="31">
        <v>0</v>
      </c>
      <c r="T169" s="31"/>
      <c r="U169" s="43"/>
      <c r="V169" s="7"/>
      <c r="W169" s="6" t="s">
        <v>4</v>
      </c>
      <c r="X169" s="33">
        <v>0</v>
      </c>
      <c r="Y169" s="7"/>
      <c r="Z169" s="43" t="s">
        <v>4</v>
      </c>
      <c r="AA169" s="7"/>
      <c r="AB169" s="6"/>
      <c r="AC169" s="37" t="s">
        <v>4</v>
      </c>
      <c r="AD169" s="37" t="str">
        <f>IF(IF(X169&gt;0,1,0)+IF(SUM(K169:S169)&gt;0,1,0)+IF(F169&lt;&gt;"",1,0)+IF(W169&lt;&gt;"(Bitte Wählen)",1,0)+IF(AC169&lt;&gt;Optionen!$N$3,1)+IF(Z169&lt;&gt;"(Bitte Wählen)",1,0)=6,"Ja",IF(IF(X169&gt;0,1,0)+IF(SUM(K169:S169)&gt;0,1,0)+IF(F169&lt;&gt;"",1,0)+IF(W169&lt;&gt;"(Bitte Wählen)",1,0)+IF(AC169&lt;&gt;Optionen!$N$3,1)=0,"","Nein"))</f>
        <v/>
      </c>
      <c r="AE169" s="37" t="s">
        <v>4</v>
      </c>
    </row>
    <row r="170" spans="2:31" x14ac:dyDescent="0.3">
      <c r="B170" s="7"/>
      <c r="C170" s="7"/>
      <c r="D170" s="7"/>
      <c r="E170" s="7"/>
      <c r="F170" s="7"/>
      <c r="G170" s="7"/>
      <c r="H170" s="7"/>
      <c r="I170" s="31">
        <v>0</v>
      </c>
      <c r="J170" s="31"/>
      <c r="K170" s="31">
        <v>0</v>
      </c>
      <c r="L170" s="31">
        <v>0</v>
      </c>
      <c r="M170" s="31">
        <v>0</v>
      </c>
      <c r="N170" s="31">
        <v>0</v>
      </c>
      <c r="O170" s="31">
        <v>0</v>
      </c>
      <c r="P170" s="7"/>
      <c r="Q170" s="31">
        <v>0</v>
      </c>
      <c r="R170" s="7"/>
      <c r="S170" s="31">
        <v>0</v>
      </c>
      <c r="T170" s="31"/>
      <c r="U170" s="43"/>
      <c r="V170" s="7"/>
      <c r="W170" s="6" t="s">
        <v>4</v>
      </c>
      <c r="X170" s="33">
        <v>0</v>
      </c>
      <c r="Y170" s="7"/>
      <c r="Z170" s="43" t="s">
        <v>4</v>
      </c>
      <c r="AA170" s="7"/>
      <c r="AB170" s="6"/>
      <c r="AC170" s="37" t="s">
        <v>4</v>
      </c>
      <c r="AD170" s="37" t="str">
        <f>IF(IF(X170&gt;0,1,0)+IF(SUM(K170:S170)&gt;0,1,0)+IF(F170&lt;&gt;"",1,0)+IF(W170&lt;&gt;"(Bitte Wählen)",1,0)+IF(AC170&lt;&gt;Optionen!$N$3,1)+IF(Z170&lt;&gt;"(Bitte Wählen)",1,0)=6,"Ja",IF(IF(X170&gt;0,1,0)+IF(SUM(K170:S170)&gt;0,1,0)+IF(F170&lt;&gt;"",1,0)+IF(W170&lt;&gt;"(Bitte Wählen)",1,0)+IF(AC170&lt;&gt;Optionen!$N$3,1)=0,"","Nein"))</f>
        <v/>
      </c>
      <c r="AE170" s="37" t="s">
        <v>4</v>
      </c>
    </row>
    <row r="171" spans="2:31" x14ac:dyDescent="0.3">
      <c r="B171" s="7"/>
      <c r="C171" s="7"/>
      <c r="D171" s="7"/>
      <c r="E171" s="7"/>
      <c r="F171" s="7"/>
      <c r="G171" s="7"/>
      <c r="H171" s="7"/>
      <c r="I171" s="31">
        <v>0</v>
      </c>
      <c r="J171" s="31"/>
      <c r="K171" s="31">
        <v>0</v>
      </c>
      <c r="L171" s="31">
        <v>0</v>
      </c>
      <c r="M171" s="31">
        <v>0</v>
      </c>
      <c r="N171" s="31">
        <v>0</v>
      </c>
      <c r="O171" s="31">
        <v>0</v>
      </c>
      <c r="P171" s="7"/>
      <c r="Q171" s="31">
        <v>0</v>
      </c>
      <c r="R171" s="7"/>
      <c r="S171" s="31">
        <v>0</v>
      </c>
      <c r="T171" s="31"/>
      <c r="U171" s="43"/>
      <c r="V171" s="7"/>
      <c r="W171" s="6" t="s">
        <v>4</v>
      </c>
      <c r="X171" s="33">
        <v>0</v>
      </c>
      <c r="Y171" s="7"/>
      <c r="Z171" s="43" t="s">
        <v>4</v>
      </c>
      <c r="AA171" s="7"/>
      <c r="AB171" s="6"/>
      <c r="AC171" s="37" t="s">
        <v>4</v>
      </c>
      <c r="AD171" s="37" t="str">
        <f>IF(IF(X171&gt;0,1,0)+IF(SUM(K171:S171)&gt;0,1,0)+IF(F171&lt;&gt;"",1,0)+IF(W171&lt;&gt;"(Bitte Wählen)",1,0)+IF(AC171&lt;&gt;Optionen!$N$3,1)+IF(Z171&lt;&gt;"(Bitte Wählen)",1,0)=6,"Ja",IF(IF(X171&gt;0,1,0)+IF(SUM(K171:S171)&gt;0,1,0)+IF(F171&lt;&gt;"",1,0)+IF(W171&lt;&gt;"(Bitte Wählen)",1,0)+IF(AC171&lt;&gt;Optionen!$N$3,1)=0,"","Nein"))</f>
        <v/>
      </c>
      <c r="AE171" s="37" t="s">
        <v>4</v>
      </c>
    </row>
    <row r="172" spans="2:31" x14ac:dyDescent="0.3">
      <c r="B172" s="7"/>
      <c r="C172" s="7"/>
      <c r="D172" s="7"/>
      <c r="E172" s="7"/>
      <c r="F172" s="7"/>
      <c r="G172" s="7"/>
      <c r="H172" s="7"/>
      <c r="I172" s="31">
        <v>0</v>
      </c>
      <c r="J172" s="31"/>
      <c r="K172" s="31">
        <v>0</v>
      </c>
      <c r="L172" s="31">
        <v>0</v>
      </c>
      <c r="M172" s="31">
        <v>0</v>
      </c>
      <c r="N172" s="31">
        <v>0</v>
      </c>
      <c r="O172" s="31">
        <v>0</v>
      </c>
      <c r="P172" s="7"/>
      <c r="Q172" s="31">
        <v>0</v>
      </c>
      <c r="R172" s="7"/>
      <c r="S172" s="31">
        <v>0</v>
      </c>
      <c r="T172" s="31"/>
      <c r="U172" s="43"/>
      <c r="V172" s="7"/>
      <c r="W172" s="6" t="s">
        <v>4</v>
      </c>
      <c r="X172" s="33">
        <v>0</v>
      </c>
      <c r="Y172" s="7"/>
      <c r="Z172" s="43" t="s">
        <v>4</v>
      </c>
      <c r="AA172" s="7"/>
      <c r="AB172" s="6"/>
      <c r="AC172" s="37" t="s">
        <v>4</v>
      </c>
      <c r="AD172" s="37" t="str">
        <f>IF(IF(X172&gt;0,1,0)+IF(SUM(K172:S172)&gt;0,1,0)+IF(F172&lt;&gt;"",1,0)+IF(W172&lt;&gt;"(Bitte Wählen)",1,0)+IF(AC172&lt;&gt;Optionen!$N$3,1)+IF(Z172&lt;&gt;"(Bitte Wählen)",1,0)=6,"Ja",IF(IF(X172&gt;0,1,0)+IF(SUM(K172:S172)&gt;0,1,0)+IF(F172&lt;&gt;"",1,0)+IF(W172&lt;&gt;"(Bitte Wählen)",1,0)+IF(AC172&lt;&gt;Optionen!$N$3,1)=0,"","Nein"))</f>
        <v/>
      </c>
      <c r="AE172" s="37" t="s">
        <v>4</v>
      </c>
    </row>
    <row r="173" spans="2:31" x14ac:dyDescent="0.3">
      <c r="B173" s="7"/>
      <c r="C173" s="7"/>
      <c r="D173" s="7"/>
      <c r="E173" s="7"/>
      <c r="F173" s="7"/>
      <c r="G173" s="7"/>
      <c r="H173" s="7"/>
      <c r="I173" s="31">
        <v>0</v>
      </c>
      <c r="J173" s="31"/>
      <c r="K173" s="31">
        <v>0</v>
      </c>
      <c r="L173" s="31">
        <v>0</v>
      </c>
      <c r="M173" s="31">
        <v>0</v>
      </c>
      <c r="N173" s="31">
        <v>0</v>
      </c>
      <c r="O173" s="31">
        <v>0</v>
      </c>
      <c r="P173" s="7"/>
      <c r="Q173" s="31">
        <v>0</v>
      </c>
      <c r="R173" s="7"/>
      <c r="S173" s="31">
        <v>0</v>
      </c>
      <c r="T173" s="31"/>
      <c r="U173" s="43"/>
      <c r="V173" s="7"/>
      <c r="W173" s="6" t="s">
        <v>4</v>
      </c>
      <c r="X173" s="33">
        <v>0</v>
      </c>
      <c r="Y173" s="7"/>
      <c r="Z173" s="43" t="s">
        <v>4</v>
      </c>
      <c r="AA173" s="7"/>
      <c r="AB173" s="6"/>
      <c r="AC173" s="37" t="s">
        <v>4</v>
      </c>
      <c r="AD173" s="37" t="str">
        <f>IF(IF(X173&gt;0,1,0)+IF(SUM(K173:S173)&gt;0,1,0)+IF(F173&lt;&gt;"",1,0)+IF(W173&lt;&gt;"(Bitte Wählen)",1,0)+IF(AC173&lt;&gt;Optionen!$N$3,1)+IF(Z173&lt;&gt;"(Bitte Wählen)",1,0)=6,"Ja",IF(IF(X173&gt;0,1,0)+IF(SUM(K173:S173)&gt;0,1,0)+IF(F173&lt;&gt;"",1,0)+IF(W173&lt;&gt;"(Bitte Wählen)",1,0)+IF(AC173&lt;&gt;Optionen!$N$3,1)=0,"","Nein"))</f>
        <v/>
      </c>
      <c r="AE173" s="37" t="s">
        <v>4</v>
      </c>
    </row>
    <row r="174" spans="2:31" x14ac:dyDescent="0.3">
      <c r="B174" s="7"/>
      <c r="C174" s="7"/>
      <c r="D174" s="7"/>
      <c r="E174" s="7"/>
      <c r="F174" s="7"/>
      <c r="G174" s="7"/>
      <c r="H174" s="7"/>
      <c r="I174" s="31">
        <v>0</v>
      </c>
      <c r="J174" s="31"/>
      <c r="K174" s="31">
        <v>0</v>
      </c>
      <c r="L174" s="31">
        <v>0</v>
      </c>
      <c r="M174" s="31">
        <v>0</v>
      </c>
      <c r="N174" s="31">
        <v>0</v>
      </c>
      <c r="O174" s="31">
        <v>0</v>
      </c>
      <c r="P174" s="7"/>
      <c r="Q174" s="31">
        <v>0</v>
      </c>
      <c r="R174" s="7"/>
      <c r="S174" s="31">
        <v>0</v>
      </c>
      <c r="T174" s="31"/>
      <c r="U174" s="43"/>
      <c r="V174" s="7"/>
      <c r="W174" s="6" t="s">
        <v>4</v>
      </c>
      <c r="X174" s="33">
        <v>0</v>
      </c>
      <c r="Y174" s="7"/>
      <c r="Z174" s="43" t="s">
        <v>4</v>
      </c>
      <c r="AA174" s="7"/>
      <c r="AB174" s="6"/>
      <c r="AC174" s="37" t="s">
        <v>4</v>
      </c>
      <c r="AD174" s="37" t="str">
        <f>IF(IF(X174&gt;0,1,0)+IF(SUM(K174:S174)&gt;0,1,0)+IF(F174&lt;&gt;"",1,0)+IF(W174&lt;&gt;"(Bitte Wählen)",1,0)+IF(AC174&lt;&gt;Optionen!$N$3,1)+IF(Z174&lt;&gt;"(Bitte Wählen)",1,0)=6,"Ja",IF(IF(X174&gt;0,1,0)+IF(SUM(K174:S174)&gt;0,1,0)+IF(F174&lt;&gt;"",1,0)+IF(W174&lt;&gt;"(Bitte Wählen)",1,0)+IF(AC174&lt;&gt;Optionen!$N$3,1)=0,"","Nein"))</f>
        <v/>
      </c>
      <c r="AE174" s="37" t="s">
        <v>4</v>
      </c>
    </row>
    <row r="175" spans="2:31" x14ac:dyDescent="0.3">
      <c r="B175" s="7"/>
      <c r="C175" s="7"/>
      <c r="D175" s="7"/>
      <c r="E175" s="7"/>
      <c r="F175" s="7"/>
      <c r="G175" s="7"/>
      <c r="H175" s="7"/>
      <c r="I175" s="31">
        <v>0</v>
      </c>
      <c r="J175" s="31"/>
      <c r="K175" s="31">
        <v>0</v>
      </c>
      <c r="L175" s="31">
        <v>0</v>
      </c>
      <c r="M175" s="31">
        <v>0</v>
      </c>
      <c r="N175" s="31">
        <v>0</v>
      </c>
      <c r="O175" s="31">
        <v>0</v>
      </c>
      <c r="P175" s="7"/>
      <c r="Q175" s="31">
        <v>0</v>
      </c>
      <c r="R175" s="7"/>
      <c r="S175" s="31">
        <v>0</v>
      </c>
      <c r="T175" s="31"/>
      <c r="U175" s="43"/>
      <c r="V175" s="7"/>
      <c r="W175" s="6" t="s">
        <v>4</v>
      </c>
      <c r="X175" s="33">
        <v>0</v>
      </c>
      <c r="Y175" s="7"/>
      <c r="Z175" s="43" t="s">
        <v>4</v>
      </c>
      <c r="AA175" s="7"/>
      <c r="AB175" s="6"/>
      <c r="AC175" s="37" t="s">
        <v>4</v>
      </c>
      <c r="AD175" s="37" t="str">
        <f>IF(IF(X175&gt;0,1,0)+IF(SUM(K175:S175)&gt;0,1,0)+IF(F175&lt;&gt;"",1,0)+IF(W175&lt;&gt;"(Bitte Wählen)",1,0)+IF(AC175&lt;&gt;Optionen!$N$3,1)+IF(Z175&lt;&gt;"(Bitte Wählen)",1,0)=6,"Ja",IF(IF(X175&gt;0,1,0)+IF(SUM(K175:S175)&gt;0,1,0)+IF(F175&lt;&gt;"",1,0)+IF(W175&lt;&gt;"(Bitte Wählen)",1,0)+IF(AC175&lt;&gt;Optionen!$N$3,1)=0,"","Nein"))</f>
        <v/>
      </c>
      <c r="AE175" s="37" t="s">
        <v>4</v>
      </c>
    </row>
    <row r="176" spans="2:31" x14ac:dyDescent="0.3">
      <c r="B176" s="7"/>
      <c r="C176" s="7"/>
      <c r="D176" s="7"/>
      <c r="E176" s="7"/>
      <c r="F176" s="7"/>
      <c r="G176" s="7"/>
      <c r="H176" s="7"/>
      <c r="I176" s="31">
        <v>0</v>
      </c>
      <c r="J176" s="31"/>
      <c r="K176" s="31">
        <v>0</v>
      </c>
      <c r="L176" s="31">
        <v>0</v>
      </c>
      <c r="M176" s="31">
        <v>0</v>
      </c>
      <c r="N176" s="31">
        <v>0</v>
      </c>
      <c r="O176" s="31">
        <v>0</v>
      </c>
      <c r="P176" s="7"/>
      <c r="Q176" s="31">
        <v>0</v>
      </c>
      <c r="R176" s="7"/>
      <c r="S176" s="31">
        <v>0</v>
      </c>
      <c r="T176" s="31"/>
      <c r="U176" s="43"/>
      <c r="V176" s="7"/>
      <c r="W176" s="6" t="s">
        <v>4</v>
      </c>
      <c r="X176" s="33">
        <v>0</v>
      </c>
      <c r="Y176" s="7"/>
      <c r="Z176" s="43" t="s">
        <v>4</v>
      </c>
      <c r="AA176" s="7"/>
      <c r="AB176" s="6"/>
      <c r="AC176" s="37" t="s">
        <v>4</v>
      </c>
      <c r="AD176" s="37" t="str">
        <f>IF(IF(X176&gt;0,1,0)+IF(SUM(K176:S176)&gt;0,1,0)+IF(F176&lt;&gt;"",1,0)+IF(W176&lt;&gt;"(Bitte Wählen)",1,0)+IF(AC176&lt;&gt;Optionen!$N$3,1)+IF(Z176&lt;&gt;"(Bitte Wählen)",1,0)=6,"Ja",IF(IF(X176&gt;0,1,0)+IF(SUM(K176:S176)&gt;0,1,0)+IF(F176&lt;&gt;"",1,0)+IF(W176&lt;&gt;"(Bitte Wählen)",1,0)+IF(AC176&lt;&gt;Optionen!$N$3,1)=0,"","Nein"))</f>
        <v/>
      </c>
      <c r="AE176" s="37" t="s">
        <v>4</v>
      </c>
    </row>
    <row r="177" spans="2:31" x14ac:dyDescent="0.3">
      <c r="B177" s="7"/>
      <c r="C177" s="7"/>
      <c r="D177" s="7"/>
      <c r="E177" s="7"/>
      <c r="F177" s="7"/>
      <c r="G177" s="7"/>
      <c r="H177" s="7"/>
      <c r="I177" s="31">
        <v>0</v>
      </c>
      <c r="J177" s="31"/>
      <c r="K177" s="31">
        <v>0</v>
      </c>
      <c r="L177" s="31">
        <v>0</v>
      </c>
      <c r="M177" s="31">
        <v>0</v>
      </c>
      <c r="N177" s="31">
        <v>0</v>
      </c>
      <c r="O177" s="31">
        <v>0</v>
      </c>
      <c r="P177" s="7"/>
      <c r="Q177" s="31">
        <v>0</v>
      </c>
      <c r="R177" s="7"/>
      <c r="S177" s="31">
        <v>0</v>
      </c>
      <c r="T177" s="31"/>
      <c r="U177" s="43"/>
      <c r="V177" s="7"/>
      <c r="W177" s="6" t="s">
        <v>4</v>
      </c>
      <c r="X177" s="33">
        <v>0</v>
      </c>
      <c r="Y177" s="7"/>
      <c r="Z177" s="43" t="s">
        <v>4</v>
      </c>
      <c r="AA177" s="7"/>
      <c r="AB177" s="6"/>
      <c r="AC177" s="37" t="s">
        <v>4</v>
      </c>
      <c r="AD177" s="37" t="str">
        <f>IF(IF(X177&gt;0,1,0)+IF(SUM(K177:S177)&gt;0,1,0)+IF(F177&lt;&gt;"",1,0)+IF(W177&lt;&gt;"(Bitte Wählen)",1,0)+IF(AC177&lt;&gt;Optionen!$N$3,1)+IF(Z177&lt;&gt;"(Bitte Wählen)",1,0)=6,"Ja",IF(IF(X177&gt;0,1,0)+IF(SUM(K177:S177)&gt;0,1,0)+IF(F177&lt;&gt;"",1,0)+IF(W177&lt;&gt;"(Bitte Wählen)",1,0)+IF(AC177&lt;&gt;Optionen!$N$3,1)=0,"","Nein"))</f>
        <v/>
      </c>
      <c r="AE177" s="37" t="s">
        <v>4</v>
      </c>
    </row>
    <row r="178" spans="2:31" x14ac:dyDescent="0.3">
      <c r="B178" s="7"/>
      <c r="C178" s="7"/>
      <c r="D178" s="7"/>
      <c r="E178" s="7"/>
      <c r="F178" s="7"/>
      <c r="G178" s="7"/>
      <c r="H178" s="7"/>
      <c r="I178" s="31">
        <v>0</v>
      </c>
      <c r="J178" s="31"/>
      <c r="K178" s="31">
        <v>0</v>
      </c>
      <c r="L178" s="31">
        <v>0</v>
      </c>
      <c r="M178" s="31">
        <v>0</v>
      </c>
      <c r="N178" s="31">
        <v>0</v>
      </c>
      <c r="O178" s="31">
        <v>0</v>
      </c>
      <c r="P178" s="7"/>
      <c r="Q178" s="31">
        <v>0</v>
      </c>
      <c r="R178" s="7"/>
      <c r="S178" s="31">
        <v>0</v>
      </c>
      <c r="T178" s="31"/>
      <c r="U178" s="43"/>
      <c r="V178" s="7"/>
      <c r="W178" s="6" t="s">
        <v>4</v>
      </c>
      <c r="X178" s="33">
        <v>0</v>
      </c>
      <c r="Y178" s="7"/>
      <c r="Z178" s="43" t="s">
        <v>4</v>
      </c>
      <c r="AA178" s="7"/>
      <c r="AB178" s="6"/>
      <c r="AC178" s="37" t="s">
        <v>4</v>
      </c>
      <c r="AD178" s="37" t="str">
        <f>IF(IF(X178&gt;0,1,0)+IF(SUM(K178:S178)&gt;0,1,0)+IF(F178&lt;&gt;"",1,0)+IF(W178&lt;&gt;"(Bitte Wählen)",1,0)+IF(AC178&lt;&gt;Optionen!$N$3,1)+IF(Z178&lt;&gt;"(Bitte Wählen)",1,0)=6,"Ja",IF(IF(X178&gt;0,1,0)+IF(SUM(K178:S178)&gt;0,1,0)+IF(F178&lt;&gt;"",1,0)+IF(W178&lt;&gt;"(Bitte Wählen)",1,0)+IF(AC178&lt;&gt;Optionen!$N$3,1)=0,"","Nein"))</f>
        <v/>
      </c>
      <c r="AE178" s="37" t="s">
        <v>4</v>
      </c>
    </row>
    <row r="179" spans="2:31" x14ac:dyDescent="0.3">
      <c r="B179" s="7"/>
      <c r="C179" s="7"/>
      <c r="D179" s="7"/>
      <c r="E179" s="7"/>
      <c r="F179" s="7"/>
      <c r="G179" s="7"/>
      <c r="H179" s="7"/>
      <c r="I179" s="31">
        <v>0</v>
      </c>
      <c r="J179" s="31"/>
      <c r="K179" s="31">
        <v>0</v>
      </c>
      <c r="L179" s="31">
        <v>0</v>
      </c>
      <c r="M179" s="31">
        <v>0</v>
      </c>
      <c r="N179" s="31">
        <v>0</v>
      </c>
      <c r="O179" s="31">
        <v>0</v>
      </c>
      <c r="P179" s="7"/>
      <c r="Q179" s="31">
        <v>0</v>
      </c>
      <c r="R179" s="7"/>
      <c r="S179" s="31">
        <v>0</v>
      </c>
      <c r="T179" s="31"/>
      <c r="U179" s="43"/>
      <c r="V179" s="7"/>
      <c r="W179" s="6" t="s">
        <v>4</v>
      </c>
      <c r="X179" s="33">
        <v>0</v>
      </c>
      <c r="Y179" s="7"/>
      <c r="Z179" s="43" t="s">
        <v>4</v>
      </c>
      <c r="AA179" s="7"/>
      <c r="AB179" s="6"/>
      <c r="AC179" s="37" t="s">
        <v>4</v>
      </c>
      <c r="AD179" s="37" t="str">
        <f>IF(IF(X179&gt;0,1,0)+IF(SUM(K179:S179)&gt;0,1,0)+IF(F179&lt;&gt;"",1,0)+IF(W179&lt;&gt;"(Bitte Wählen)",1,0)+IF(AC179&lt;&gt;Optionen!$N$3,1)+IF(Z179&lt;&gt;"(Bitte Wählen)",1,0)=6,"Ja",IF(IF(X179&gt;0,1,0)+IF(SUM(K179:S179)&gt;0,1,0)+IF(F179&lt;&gt;"",1,0)+IF(W179&lt;&gt;"(Bitte Wählen)",1,0)+IF(AC179&lt;&gt;Optionen!$N$3,1)=0,"","Nein"))</f>
        <v/>
      </c>
      <c r="AE179" s="37" t="s">
        <v>4</v>
      </c>
    </row>
    <row r="180" spans="2:31" x14ac:dyDescent="0.3">
      <c r="B180" s="7"/>
      <c r="C180" s="7"/>
      <c r="D180" s="7"/>
      <c r="E180" s="7"/>
      <c r="F180" s="7"/>
      <c r="G180" s="7"/>
      <c r="H180" s="7"/>
      <c r="I180" s="31">
        <v>0</v>
      </c>
      <c r="J180" s="31"/>
      <c r="K180" s="31">
        <v>0</v>
      </c>
      <c r="L180" s="31">
        <v>0</v>
      </c>
      <c r="M180" s="31">
        <v>0</v>
      </c>
      <c r="N180" s="31">
        <v>0</v>
      </c>
      <c r="O180" s="31">
        <v>0</v>
      </c>
      <c r="P180" s="7"/>
      <c r="Q180" s="31">
        <v>0</v>
      </c>
      <c r="R180" s="7"/>
      <c r="S180" s="31">
        <v>0</v>
      </c>
      <c r="T180" s="31"/>
      <c r="U180" s="43"/>
      <c r="V180" s="7"/>
      <c r="W180" s="6" t="s">
        <v>4</v>
      </c>
      <c r="X180" s="33">
        <v>0</v>
      </c>
      <c r="Y180" s="7"/>
      <c r="Z180" s="43" t="s">
        <v>4</v>
      </c>
      <c r="AA180" s="7"/>
      <c r="AB180" s="6"/>
      <c r="AC180" s="37" t="s">
        <v>4</v>
      </c>
      <c r="AD180" s="37" t="str">
        <f>IF(IF(X180&gt;0,1,0)+IF(SUM(K180:S180)&gt;0,1,0)+IF(F180&lt;&gt;"",1,0)+IF(W180&lt;&gt;"(Bitte Wählen)",1,0)+IF(AC180&lt;&gt;Optionen!$N$3,1)+IF(Z180&lt;&gt;"(Bitte Wählen)",1,0)=6,"Ja",IF(IF(X180&gt;0,1,0)+IF(SUM(K180:S180)&gt;0,1,0)+IF(F180&lt;&gt;"",1,0)+IF(W180&lt;&gt;"(Bitte Wählen)",1,0)+IF(AC180&lt;&gt;Optionen!$N$3,1)=0,"","Nein"))</f>
        <v/>
      </c>
      <c r="AE180" s="37" t="s">
        <v>4</v>
      </c>
    </row>
    <row r="181" spans="2:31" x14ac:dyDescent="0.3">
      <c r="B181" s="7"/>
      <c r="C181" s="7"/>
      <c r="D181" s="7"/>
      <c r="E181" s="7"/>
      <c r="F181" s="7"/>
      <c r="G181" s="7"/>
      <c r="H181" s="7"/>
      <c r="I181" s="31">
        <v>0</v>
      </c>
      <c r="J181" s="31"/>
      <c r="K181" s="31">
        <v>0</v>
      </c>
      <c r="L181" s="31">
        <v>0</v>
      </c>
      <c r="M181" s="31">
        <v>0</v>
      </c>
      <c r="N181" s="31">
        <v>0</v>
      </c>
      <c r="O181" s="31">
        <v>0</v>
      </c>
      <c r="P181" s="7"/>
      <c r="Q181" s="31">
        <v>0</v>
      </c>
      <c r="R181" s="7"/>
      <c r="S181" s="31">
        <v>0</v>
      </c>
      <c r="T181" s="31"/>
      <c r="U181" s="43"/>
      <c r="V181" s="7"/>
      <c r="W181" s="6" t="s">
        <v>4</v>
      </c>
      <c r="X181" s="33">
        <v>0</v>
      </c>
      <c r="Y181" s="7"/>
      <c r="Z181" s="43" t="s">
        <v>4</v>
      </c>
      <c r="AA181" s="7"/>
      <c r="AB181" s="6"/>
      <c r="AC181" s="37" t="s">
        <v>4</v>
      </c>
      <c r="AD181" s="37" t="str">
        <f>IF(IF(X181&gt;0,1,0)+IF(SUM(K181:S181)&gt;0,1,0)+IF(F181&lt;&gt;"",1,0)+IF(W181&lt;&gt;"(Bitte Wählen)",1,0)+IF(AC181&lt;&gt;Optionen!$N$3,1)+IF(Z181&lt;&gt;"(Bitte Wählen)",1,0)=6,"Ja",IF(IF(X181&gt;0,1,0)+IF(SUM(K181:S181)&gt;0,1,0)+IF(F181&lt;&gt;"",1,0)+IF(W181&lt;&gt;"(Bitte Wählen)",1,0)+IF(AC181&lt;&gt;Optionen!$N$3,1)=0,"","Nein"))</f>
        <v/>
      </c>
      <c r="AE181" s="37" t="s">
        <v>4</v>
      </c>
    </row>
    <row r="182" spans="2:31" x14ac:dyDescent="0.3">
      <c r="B182" s="7"/>
      <c r="C182" s="7"/>
      <c r="D182" s="7"/>
      <c r="E182" s="7"/>
      <c r="F182" s="7"/>
      <c r="G182" s="7"/>
      <c r="H182" s="7"/>
      <c r="I182" s="31">
        <v>0</v>
      </c>
      <c r="J182" s="31"/>
      <c r="K182" s="31">
        <v>0</v>
      </c>
      <c r="L182" s="31">
        <v>0</v>
      </c>
      <c r="M182" s="31">
        <v>0</v>
      </c>
      <c r="N182" s="31">
        <v>0</v>
      </c>
      <c r="O182" s="31">
        <v>0</v>
      </c>
      <c r="P182" s="7"/>
      <c r="Q182" s="31">
        <v>0</v>
      </c>
      <c r="R182" s="7"/>
      <c r="S182" s="31">
        <v>0</v>
      </c>
      <c r="T182" s="31"/>
      <c r="U182" s="43"/>
      <c r="V182" s="7"/>
      <c r="W182" s="6" t="s">
        <v>4</v>
      </c>
      <c r="X182" s="33">
        <v>0</v>
      </c>
      <c r="Y182" s="7"/>
      <c r="Z182" s="43" t="s">
        <v>4</v>
      </c>
      <c r="AA182" s="7"/>
      <c r="AB182" s="6"/>
      <c r="AC182" s="37" t="s">
        <v>4</v>
      </c>
      <c r="AD182" s="37" t="str">
        <f>IF(IF(X182&gt;0,1,0)+IF(SUM(K182:S182)&gt;0,1,0)+IF(F182&lt;&gt;"",1,0)+IF(W182&lt;&gt;"(Bitte Wählen)",1,0)+IF(AC182&lt;&gt;Optionen!$N$3,1)+IF(Z182&lt;&gt;"(Bitte Wählen)",1,0)=6,"Ja",IF(IF(X182&gt;0,1,0)+IF(SUM(K182:S182)&gt;0,1,0)+IF(F182&lt;&gt;"",1,0)+IF(W182&lt;&gt;"(Bitte Wählen)",1,0)+IF(AC182&lt;&gt;Optionen!$N$3,1)=0,"","Nein"))</f>
        <v/>
      </c>
      <c r="AE182" s="37" t="s">
        <v>4</v>
      </c>
    </row>
    <row r="183" spans="2:31" x14ac:dyDescent="0.3">
      <c r="B183" s="7"/>
      <c r="C183" s="7"/>
      <c r="D183" s="7"/>
      <c r="E183" s="7"/>
      <c r="F183" s="7"/>
      <c r="G183" s="7"/>
      <c r="H183" s="7"/>
      <c r="I183" s="31">
        <v>0</v>
      </c>
      <c r="J183" s="31"/>
      <c r="K183" s="31">
        <v>0</v>
      </c>
      <c r="L183" s="31">
        <v>0</v>
      </c>
      <c r="M183" s="31">
        <v>0</v>
      </c>
      <c r="N183" s="31">
        <v>0</v>
      </c>
      <c r="O183" s="31">
        <v>0</v>
      </c>
      <c r="P183" s="7"/>
      <c r="Q183" s="31">
        <v>0</v>
      </c>
      <c r="R183" s="7"/>
      <c r="S183" s="31">
        <v>0</v>
      </c>
      <c r="T183" s="31"/>
      <c r="U183" s="43"/>
      <c r="V183" s="7"/>
      <c r="W183" s="6" t="s">
        <v>4</v>
      </c>
      <c r="X183" s="33">
        <v>0</v>
      </c>
      <c r="Y183" s="7"/>
      <c r="Z183" s="43" t="s">
        <v>4</v>
      </c>
      <c r="AA183" s="7"/>
      <c r="AB183" s="6"/>
      <c r="AC183" s="37" t="s">
        <v>4</v>
      </c>
      <c r="AD183" s="37" t="str">
        <f>IF(IF(X183&gt;0,1,0)+IF(SUM(K183:S183)&gt;0,1,0)+IF(F183&lt;&gt;"",1,0)+IF(W183&lt;&gt;"(Bitte Wählen)",1,0)+IF(AC183&lt;&gt;Optionen!$N$3,1)+IF(Z183&lt;&gt;"(Bitte Wählen)",1,0)=6,"Ja",IF(IF(X183&gt;0,1,0)+IF(SUM(K183:S183)&gt;0,1,0)+IF(F183&lt;&gt;"",1,0)+IF(W183&lt;&gt;"(Bitte Wählen)",1,0)+IF(AC183&lt;&gt;Optionen!$N$3,1)=0,"","Nein"))</f>
        <v/>
      </c>
      <c r="AE183" s="37" t="s">
        <v>4</v>
      </c>
    </row>
    <row r="184" spans="2:31" x14ac:dyDescent="0.3">
      <c r="B184" s="7"/>
      <c r="C184" s="7"/>
      <c r="D184" s="7"/>
      <c r="E184" s="7"/>
      <c r="F184" s="7"/>
      <c r="G184" s="7"/>
      <c r="H184" s="7"/>
      <c r="I184" s="31">
        <v>0</v>
      </c>
      <c r="J184" s="31"/>
      <c r="K184" s="31">
        <v>0</v>
      </c>
      <c r="L184" s="31">
        <v>0</v>
      </c>
      <c r="M184" s="31">
        <v>0</v>
      </c>
      <c r="N184" s="31">
        <v>0</v>
      </c>
      <c r="O184" s="31">
        <v>0</v>
      </c>
      <c r="P184" s="7"/>
      <c r="Q184" s="31">
        <v>0</v>
      </c>
      <c r="R184" s="7"/>
      <c r="S184" s="31">
        <v>0</v>
      </c>
      <c r="T184" s="31"/>
      <c r="U184" s="43"/>
      <c r="V184" s="7"/>
      <c r="W184" s="6" t="s">
        <v>4</v>
      </c>
      <c r="X184" s="33">
        <v>0</v>
      </c>
      <c r="Y184" s="7"/>
      <c r="Z184" s="43" t="s">
        <v>4</v>
      </c>
      <c r="AA184" s="7"/>
      <c r="AB184" s="6"/>
      <c r="AC184" s="37" t="s">
        <v>4</v>
      </c>
      <c r="AD184" s="37" t="str">
        <f>IF(IF(X184&gt;0,1,0)+IF(SUM(K184:S184)&gt;0,1,0)+IF(F184&lt;&gt;"",1,0)+IF(W184&lt;&gt;"(Bitte Wählen)",1,0)+IF(AC184&lt;&gt;Optionen!$N$3,1)+IF(Z184&lt;&gt;"(Bitte Wählen)",1,0)=6,"Ja",IF(IF(X184&gt;0,1,0)+IF(SUM(K184:S184)&gt;0,1,0)+IF(F184&lt;&gt;"",1,0)+IF(W184&lt;&gt;"(Bitte Wählen)",1,0)+IF(AC184&lt;&gt;Optionen!$N$3,1)=0,"","Nein"))</f>
        <v/>
      </c>
      <c r="AE184" s="37" t="s">
        <v>4</v>
      </c>
    </row>
    <row r="185" spans="2:31" x14ac:dyDescent="0.3">
      <c r="B185" s="7"/>
      <c r="C185" s="7"/>
      <c r="D185" s="7"/>
      <c r="E185" s="7"/>
      <c r="F185" s="7"/>
      <c r="G185" s="7"/>
      <c r="H185" s="7"/>
      <c r="I185" s="31">
        <v>0</v>
      </c>
      <c r="J185" s="31"/>
      <c r="K185" s="31">
        <v>0</v>
      </c>
      <c r="L185" s="31">
        <v>0</v>
      </c>
      <c r="M185" s="31">
        <v>0</v>
      </c>
      <c r="N185" s="31">
        <v>0</v>
      </c>
      <c r="O185" s="31">
        <v>0</v>
      </c>
      <c r="P185" s="7"/>
      <c r="Q185" s="31">
        <v>0</v>
      </c>
      <c r="R185" s="7"/>
      <c r="S185" s="31">
        <v>0</v>
      </c>
      <c r="T185" s="31"/>
      <c r="U185" s="43"/>
      <c r="V185" s="7"/>
      <c r="W185" s="6" t="s">
        <v>4</v>
      </c>
      <c r="X185" s="33">
        <v>0</v>
      </c>
      <c r="Y185" s="7"/>
      <c r="Z185" s="43" t="s">
        <v>4</v>
      </c>
      <c r="AA185" s="7"/>
      <c r="AB185" s="6"/>
      <c r="AC185" s="37" t="s">
        <v>4</v>
      </c>
      <c r="AD185" s="37" t="str">
        <f>IF(IF(X185&gt;0,1,0)+IF(SUM(K185:S185)&gt;0,1,0)+IF(F185&lt;&gt;"",1,0)+IF(W185&lt;&gt;"(Bitte Wählen)",1,0)+IF(AC185&lt;&gt;Optionen!$N$3,1)+IF(Z185&lt;&gt;"(Bitte Wählen)",1,0)=6,"Ja",IF(IF(X185&gt;0,1,0)+IF(SUM(K185:S185)&gt;0,1,0)+IF(F185&lt;&gt;"",1,0)+IF(W185&lt;&gt;"(Bitte Wählen)",1,0)+IF(AC185&lt;&gt;Optionen!$N$3,1)=0,"","Nein"))</f>
        <v/>
      </c>
      <c r="AE185" s="37" t="s">
        <v>4</v>
      </c>
    </row>
    <row r="186" spans="2:31" x14ac:dyDescent="0.3">
      <c r="B186" s="7"/>
      <c r="C186" s="7"/>
      <c r="D186" s="7"/>
      <c r="E186" s="7"/>
      <c r="F186" s="7"/>
      <c r="G186" s="7"/>
      <c r="H186" s="7"/>
      <c r="I186" s="31">
        <v>0</v>
      </c>
      <c r="J186" s="31"/>
      <c r="K186" s="31">
        <v>0</v>
      </c>
      <c r="L186" s="31">
        <v>0</v>
      </c>
      <c r="M186" s="31">
        <v>0</v>
      </c>
      <c r="N186" s="31">
        <v>0</v>
      </c>
      <c r="O186" s="31">
        <v>0</v>
      </c>
      <c r="P186" s="7"/>
      <c r="Q186" s="31">
        <v>0</v>
      </c>
      <c r="R186" s="7"/>
      <c r="S186" s="31">
        <v>0</v>
      </c>
      <c r="T186" s="31"/>
      <c r="U186" s="43"/>
      <c r="V186" s="7"/>
      <c r="W186" s="6" t="s">
        <v>4</v>
      </c>
      <c r="X186" s="33">
        <v>0</v>
      </c>
      <c r="Y186" s="7"/>
      <c r="Z186" s="43" t="s">
        <v>4</v>
      </c>
      <c r="AA186" s="7"/>
      <c r="AB186" s="6"/>
      <c r="AC186" s="37" t="s">
        <v>4</v>
      </c>
      <c r="AD186" s="37" t="str">
        <f>IF(IF(X186&gt;0,1,0)+IF(SUM(K186:S186)&gt;0,1,0)+IF(F186&lt;&gt;"",1,0)+IF(W186&lt;&gt;"(Bitte Wählen)",1,0)+IF(AC186&lt;&gt;Optionen!$N$3,1)+IF(Z186&lt;&gt;"(Bitte Wählen)",1,0)=6,"Ja",IF(IF(X186&gt;0,1,0)+IF(SUM(K186:S186)&gt;0,1,0)+IF(F186&lt;&gt;"",1,0)+IF(W186&lt;&gt;"(Bitte Wählen)",1,0)+IF(AC186&lt;&gt;Optionen!$N$3,1)=0,"","Nein"))</f>
        <v/>
      </c>
      <c r="AE186" s="37" t="s">
        <v>4</v>
      </c>
    </row>
    <row r="187" spans="2:31" x14ac:dyDescent="0.3">
      <c r="B187" s="7"/>
      <c r="C187" s="7"/>
      <c r="D187" s="7"/>
      <c r="E187" s="7"/>
      <c r="F187" s="7"/>
      <c r="G187" s="7"/>
      <c r="H187" s="7"/>
      <c r="I187" s="31">
        <v>0</v>
      </c>
      <c r="J187" s="31"/>
      <c r="K187" s="31">
        <v>0</v>
      </c>
      <c r="L187" s="31">
        <v>0</v>
      </c>
      <c r="M187" s="31">
        <v>0</v>
      </c>
      <c r="N187" s="31">
        <v>0</v>
      </c>
      <c r="O187" s="31">
        <v>0</v>
      </c>
      <c r="P187" s="7"/>
      <c r="Q187" s="31">
        <v>0</v>
      </c>
      <c r="R187" s="7"/>
      <c r="S187" s="31">
        <v>0</v>
      </c>
      <c r="T187" s="31"/>
      <c r="U187" s="43"/>
      <c r="V187" s="7"/>
      <c r="W187" s="6" t="s">
        <v>4</v>
      </c>
      <c r="X187" s="33">
        <v>0</v>
      </c>
      <c r="Y187" s="7"/>
      <c r="Z187" s="43" t="s">
        <v>4</v>
      </c>
      <c r="AA187" s="7"/>
      <c r="AB187" s="6"/>
      <c r="AC187" s="37" t="s">
        <v>4</v>
      </c>
      <c r="AD187" s="37" t="str">
        <f>IF(IF(X187&gt;0,1,0)+IF(SUM(K187:S187)&gt;0,1,0)+IF(F187&lt;&gt;"",1,0)+IF(W187&lt;&gt;"(Bitte Wählen)",1,0)+IF(AC187&lt;&gt;Optionen!$N$3,1)+IF(Z187&lt;&gt;"(Bitte Wählen)",1,0)=6,"Ja",IF(IF(X187&gt;0,1,0)+IF(SUM(K187:S187)&gt;0,1,0)+IF(F187&lt;&gt;"",1,0)+IF(W187&lt;&gt;"(Bitte Wählen)",1,0)+IF(AC187&lt;&gt;Optionen!$N$3,1)=0,"","Nein"))</f>
        <v/>
      </c>
      <c r="AE187" s="37" t="s">
        <v>4</v>
      </c>
    </row>
    <row r="188" spans="2:31" x14ac:dyDescent="0.3">
      <c r="B188" s="7"/>
      <c r="C188" s="7"/>
      <c r="D188" s="7"/>
      <c r="E188" s="7"/>
      <c r="F188" s="7"/>
      <c r="G188" s="7"/>
      <c r="H188" s="7"/>
      <c r="I188" s="31">
        <v>0</v>
      </c>
      <c r="J188" s="31"/>
      <c r="K188" s="31">
        <v>0</v>
      </c>
      <c r="L188" s="31">
        <v>0</v>
      </c>
      <c r="M188" s="31">
        <v>0</v>
      </c>
      <c r="N188" s="31">
        <v>0</v>
      </c>
      <c r="O188" s="31">
        <v>0</v>
      </c>
      <c r="P188" s="7"/>
      <c r="Q188" s="31">
        <v>0</v>
      </c>
      <c r="R188" s="7"/>
      <c r="S188" s="31">
        <v>0</v>
      </c>
      <c r="T188" s="31"/>
      <c r="U188" s="43"/>
      <c r="V188" s="7"/>
      <c r="W188" s="6" t="s">
        <v>4</v>
      </c>
      <c r="X188" s="33">
        <v>0</v>
      </c>
      <c r="Y188" s="7"/>
      <c r="Z188" s="43" t="s">
        <v>4</v>
      </c>
      <c r="AA188" s="7"/>
      <c r="AB188" s="6"/>
      <c r="AC188" s="37" t="s">
        <v>4</v>
      </c>
      <c r="AD188" s="37" t="str">
        <f>IF(IF(X188&gt;0,1,0)+IF(SUM(K188:S188)&gt;0,1,0)+IF(F188&lt;&gt;"",1,0)+IF(W188&lt;&gt;"(Bitte Wählen)",1,0)+IF(AC188&lt;&gt;Optionen!$N$3,1)+IF(Z188&lt;&gt;"(Bitte Wählen)",1,0)=6,"Ja",IF(IF(X188&gt;0,1,0)+IF(SUM(K188:S188)&gt;0,1,0)+IF(F188&lt;&gt;"",1,0)+IF(W188&lt;&gt;"(Bitte Wählen)",1,0)+IF(AC188&lt;&gt;Optionen!$N$3,1)=0,"","Nein"))</f>
        <v/>
      </c>
      <c r="AE188" s="37" t="s">
        <v>4</v>
      </c>
    </row>
    <row r="189" spans="2:31" x14ac:dyDescent="0.3">
      <c r="B189" s="7"/>
      <c r="C189" s="7"/>
      <c r="D189" s="7"/>
      <c r="E189" s="7"/>
      <c r="F189" s="7"/>
      <c r="G189" s="7"/>
      <c r="H189" s="7"/>
      <c r="I189" s="31">
        <v>0</v>
      </c>
      <c r="J189" s="31"/>
      <c r="K189" s="31">
        <v>0</v>
      </c>
      <c r="L189" s="31">
        <v>0</v>
      </c>
      <c r="M189" s="31">
        <v>0</v>
      </c>
      <c r="N189" s="31">
        <v>0</v>
      </c>
      <c r="O189" s="31">
        <v>0</v>
      </c>
      <c r="P189" s="7"/>
      <c r="Q189" s="31">
        <v>0</v>
      </c>
      <c r="R189" s="7"/>
      <c r="S189" s="31">
        <v>0</v>
      </c>
      <c r="T189" s="31"/>
      <c r="U189" s="43"/>
      <c r="V189" s="7"/>
      <c r="W189" s="6" t="s">
        <v>4</v>
      </c>
      <c r="X189" s="33">
        <v>0</v>
      </c>
      <c r="Y189" s="7"/>
      <c r="Z189" s="43" t="s">
        <v>4</v>
      </c>
      <c r="AA189" s="7"/>
      <c r="AB189" s="6"/>
      <c r="AC189" s="37" t="s">
        <v>4</v>
      </c>
      <c r="AD189" s="37" t="str">
        <f>IF(IF(X189&gt;0,1,0)+IF(SUM(K189:S189)&gt;0,1,0)+IF(F189&lt;&gt;"",1,0)+IF(W189&lt;&gt;"(Bitte Wählen)",1,0)+IF(AC189&lt;&gt;Optionen!$N$3,1)+IF(Z189&lt;&gt;"(Bitte Wählen)",1,0)=6,"Ja",IF(IF(X189&gt;0,1,0)+IF(SUM(K189:S189)&gt;0,1,0)+IF(F189&lt;&gt;"",1,0)+IF(W189&lt;&gt;"(Bitte Wählen)",1,0)+IF(AC189&lt;&gt;Optionen!$N$3,1)=0,"","Nein"))</f>
        <v/>
      </c>
      <c r="AE189" s="37" t="s">
        <v>4</v>
      </c>
    </row>
    <row r="190" spans="2:31" x14ac:dyDescent="0.3">
      <c r="B190" s="7"/>
      <c r="C190" s="7"/>
      <c r="D190" s="7"/>
      <c r="E190" s="7"/>
      <c r="F190" s="7"/>
      <c r="G190" s="7"/>
      <c r="H190" s="7"/>
      <c r="I190" s="31">
        <v>0</v>
      </c>
      <c r="J190" s="31"/>
      <c r="K190" s="31">
        <v>0</v>
      </c>
      <c r="L190" s="31">
        <v>0</v>
      </c>
      <c r="M190" s="31">
        <v>0</v>
      </c>
      <c r="N190" s="31">
        <v>0</v>
      </c>
      <c r="O190" s="31">
        <v>0</v>
      </c>
      <c r="P190" s="7"/>
      <c r="Q190" s="31">
        <v>0</v>
      </c>
      <c r="R190" s="7"/>
      <c r="S190" s="31">
        <v>0</v>
      </c>
      <c r="T190" s="31"/>
      <c r="U190" s="43"/>
      <c r="V190" s="7"/>
      <c r="W190" s="6" t="s">
        <v>4</v>
      </c>
      <c r="X190" s="33">
        <v>0</v>
      </c>
      <c r="Y190" s="7"/>
      <c r="Z190" s="43" t="s">
        <v>4</v>
      </c>
      <c r="AA190" s="7"/>
      <c r="AB190" s="6"/>
      <c r="AC190" s="37" t="s">
        <v>4</v>
      </c>
      <c r="AD190" s="37" t="str">
        <f>IF(IF(X190&gt;0,1,0)+IF(SUM(K190:S190)&gt;0,1,0)+IF(F190&lt;&gt;"",1,0)+IF(W190&lt;&gt;"(Bitte Wählen)",1,0)+IF(AC190&lt;&gt;Optionen!$N$3,1)+IF(Z190&lt;&gt;"(Bitte Wählen)",1,0)=6,"Ja",IF(IF(X190&gt;0,1,0)+IF(SUM(K190:S190)&gt;0,1,0)+IF(F190&lt;&gt;"",1,0)+IF(W190&lt;&gt;"(Bitte Wählen)",1,0)+IF(AC190&lt;&gt;Optionen!$N$3,1)=0,"","Nein"))</f>
        <v/>
      </c>
      <c r="AE190" s="37" t="s">
        <v>4</v>
      </c>
    </row>
    <row r="191" spans="2:31" x14ac:dyDescent="0.3">
      <c r="B191" s="7"/>
      <c r="C191" s="7"/>
      <c r="D191" s="7"/>
      <c r="E191" s="7"/>
      <c r="F191" s="7"/>
      <c r="G191" s="7"/>
      <c r="H191" s="7"/>
      <c r="I191" s="31">
        <v>0</v>
      </c>
      <c r="J191" s="31"/>
      <c r="K191" s="31">
        <v>0</v>
      </c>
      <c r="L191" s="31">
        <v>0</v>
      </c>
      <c r="M191" s="31">
        <v>0</v>
      </c>
      <c r="N191" s="31">
        <v>0</v>
      </c>
      <c r="O191" s="31">
        <v>0</v>
      </c>
      <c r="P191" s="7"/>
      <c r="Q191" s="31">
        <v>0</v>
      </c>
      <c r="R191" s="7"/>
      <c r="S191" s="31">
        <v>0</v>
      </c>
      <c r="T191" s="31"/>
      <c r="U191" s="43"/>
      <c r="V191" s="7"/>
      <c r="W191" s="6" t="s">
        <v>4</v>
      </c>
      <c r="X191" s="33">
        <v>0</v>
      </c>
      <c r="Y191" s="7"/>
      <c r="Z191" s="43" t="s">
        <v>4</v>
      </c>
      <c r="AA191" s="7"/>
      <c r="AB191" s="6"/>
      <c r="AC191" s="37" t="s">
        <v>4</v>
      </c>
      <c r="AD191" s="37" t="str">
        <f>IF(IF(X191&gt;0,1,0)+IF(SUM(K191:S191)&gt;0,1,0)+IF(F191&lt;&gt;"",1,0)+IF(W191&lt;&gt;"(Bitte Wählen)",1,0)+IF(AC191&lt;&gt;Optionen!$N$3,1)+IF(Z191&lt;&gt;"(Bitte Wählen)",1,0)=6,"Ja",IF(IF(X191&gt;0,1,0)+IF(SUM(K191:S191)&gt;0,1,0)+IF(F191&lt;&gt;"",1,0)+IF(W191&lt;&gt;"(Bitte Wählen)",1,0)+IF(AC191&lt;&gt;Optionen!$N$3,1)=0,"","Nein"))</f>
        <v/>
      </c>
      <c r="AE191" s="37" t="s">
        <v>4</v>
      </c>
    </row>
    <row r="192" spans="2:31" x14ac:dyDescent="0.3">
      <c r="B192" s="7"/>
      <c r="C192" s="7"/>
      <c r="D192" s="7"/>
      <c r="E192" s="7"/>
      <c r="F192" s="7"/>
      <c r="G192" s="7"/>
      <c r="H192" s="7"/>
      <c r="I192" s="31">
        <v>0</v>
      </c>
      <c r="J192" s="31"/>
      <c r="K192" s="31">
        <v>0</v>
      </c>
      <c r="L192" s="31">
        <v>0</v>
      </c>
      <c r="M192" s="31">
        <v>0</v>
      </c>
      <c r="N192" s="31">
        <v>0</v>
      </c>
      <c r="O192" s="31">
        <v>0</v>
      </c>
      <c r="P192" s="7"/>
      <c r="Q192" s="31">
        <v>0</v>
      </c>
      <c r="R192" s="7"/>
      <c r="S192" s="31">
        <v>0</v>
      </c>
      <c r="T192" s="31"/>
      <c r="U192" s="43"/>
      <c r="V192" s="7"/>
      <c r="W192" s="6" t="s">
        <v>4</v>
      </c>
      <c r="X192" s="33">
        <v>0</v>
      </c>
      <c r="Y192" s="7"/>
      <c r="Z192" s="43" t="s">
        <v>4</v>
      </c>
      <c r="AA192" s="7"/>
      <c r="AB192" s="6"/>
      <c r="AC192" s="37" t="s">
        <v>4</v>
      </c>
      <c r="AD192" s="37" t="str">
        <f>IF(IF(X192&gt;0,1,0)+IF(SUM(K192:S192)&gt;0,1,0)+IF(F192&lt;&gt;"",1,0)+IF(W192&lt;&gt;"(Bitte Wählen)",1,0)+IF(AC192&lt;&gt;Optionen!$N$3,1)+IF(Z192&lt;&gt;"(Bitte Wählen)",1,0)=6,"Ja",IF(IF(X192&gt;0,1,0)+IF(SUM(K192:S192)&gt;0,1,0)+IF(F192&lt;&gt;"",1,0)+IF(W192&lt;&gt;"(Bitte Wählen)",1,0)+IF(AC192&lt;&gt;Optionen!$N$3,1)=0,"","Nein"))</f>
        <v/>
      </c>
      <c r="AE192" s="37" t="s">
        <v>4</v>
      </c>
    </row>
    <row r="193" spans="2:31" x14ac:dyDescent="0.3">
      <c r="B193" s="7"/>
      <c r="C193" s="7"/>
      <c r="D193" s="7"/>
      <c r="E193" s="7"/>
      <c r="F193" s="7"/>
      <c r="G193" s="7"/>
      <c r="H193" s="7"/>
      <c r="I193" s="31">
        <v>0</v>
      </c>
      <c r="J193" s="31"/>
      <c r="K193" s="31">
        <v>0</v>
      </c>
      <c r="L193" s="31">
        <v>0</v>
      </c>
      <c r="M193" s="31">
        <v>0</v>
      </c>
      <c r="N193" s="31">
        <v>0</v>
      </c>
      <c r="O193" s="31">
        <v>0</v>
      </c>
      <c r="P193" s="7"/>
      <c r="Q193" s="31">
        <v>0</v>
      </c>
      <c r="R193" s="7"/>
      <c r="S193" s="31">
        <v>0</v>
      </c>
      <c r="T193" s="31"/>
      <c r="U193" s="43"/>
      <c r="V193" s="7"/>
      <c r="W193" s="6" t="s">
        <v>4</v>
      </c>
      <c r="X193" s="33">
        <v>0</v>
      </c>
      <c r="Y193" s="7"/>
      <c r="Z193" s="43" t="s">
        <v>4</v>
      </c>
      <c r="AA193" s="7"/>
      <c r="AB193" s="6"/>
      <c r="AC193" s="37" t="s">
        <v>4</v>
      </c>
      <c r="AD193" s="37" t="str">
        <f>IF(IF(X193&gt;0,1,0)+IF(SUM(K193:S193)&gt;0,1,0)+IF(F193&lt;&gt;"",1,0)+IF(W193&lt;&gt;"(Bitte Wählen)",1,0)+IF(AC193&lt;&gt;Optionen!$N$3,1)+IF(Z193&lt;&gt;"(Bitte Wählen)",1,0)=6,"Ja",IF(IF(X193&gt;0,1,0)+IF(SUM(K193:S193)&gt;0,1,0)+IF(F193&lt;&gt;"",1,0)+IF(W193&lt;&gt;"(Bitte Wählen)",1,0)+IF(AC193&lt;&gt;Optionen!$N$3,1)=0,"","Nein"))</f>
        <v/>
      </c>
      <c r="AE193" s="37" t="s">
        <v>4</v>
      </c>
    </row>
    <row r="194" spans="2:31" x14ac:dyDescent="0.3">
      <c r="B194" s="7"/>
      <c r="C194" s="7"/>
      <c r="D194" s="7"/>
      <c r="E194" s="7"/>
      <c r="F194" s="7"/>
      <c r="G194" s="7"/>
      <c r="H194" s="7"/>
      <c r="I194" s="31">
        <v>0</v>
      </c>
      <c r="J194" s="31"/>
      <c r="K194" s="31">
        <v>0</v>
      </c>
      <c r="L194" s="31">
        <v>0</v>
      </c>
      <c r="M194" s="31">
        <v>0</v>
      </c>
      <c r="N194" s="31">
        <v>0</v>
      </c>
      <c r="O194" s="31">
        <v>0</v>
      </c>
      <c r="P194" s="7"/>
      <c r="Q194" s="31">
        <v>0</v>
      </c>
      <c r="R194" s="7"/>
      <c r="S194" s="31">
        <v>0</v>
      </c>
      <c r="T194" s="31"/>
      <c r="U194" s="43"/>
      <c r="V194" s="7"/>
      <c r="W194" s="6" t="s">
        <v>4</v>
      </c>
      <c r="X194" s="33">
        <v>0</v>
      </c>
      <c r="Y194" s="7"/>
      <c r="Z194" s="43" t="s">
        <v>4</v>
      </c>
      <c r="AA194" s="7"/>
      <c r="AB194" s="6"/>
      <c r="AC194" s="37" t="s">
        <v>4</v>
      </c>
      <c r="AD194" s="37" t="str">
        <f>IF(IF(X194&gt;0,1,0)+IF(SUM(K194:S194)&gt;0,1,0)+IF(F194&lt;&gt;"",1,0)+IF(W194&lt;&gt;"(Bitte Wählen)",1,0)+IF(AC194&lt;&gt;Optionen!$N$3,1)+IF(Z194&lt;&gt;"(Bitte Wählen)",1,0)=6,"Ja",IF(IF(X194&gt;0,1,0)+IF(SUM(K194:S194)&gt;0,1,0)+IF(F194&lt;&gt;"",1,0)+IF(W194&lt;&gt;"(Bitte Wählen)",1,0)+IF(AC194&lt;&gt;Optionen!$N$3,1)=0,"","Nein"))</f>
        <v/>
      </c>
      <c r="AE194" s="37" t="s">
        <v>4</v>
      </c>
    </row>
    <row r="195" spans="2:31" x14ac:dyDescent="0.3">
      <c r="B195" s="7"/>
      <c r="C195" s="7"/>
      <c r="D195" s="7"/>
      <c r="E195" s="7"/>
      <c r="F195" s="7"/>
      <c r="G195" s="7"/>
      <c r="H195" s="7"/>
      <c r="I195" s="31">
        <v>0</v>
      </c>
      <c r="J195" s="31"/>
      <c r="K195" s="31">
        <v>0</v>
      </c>
      <c r="L195" s="31">
        <v>0</v>
      </c>
      <c r="M195" s="31">
        <v>0</v>
      </c>
      <c r="N195" s="31">
        <v>0</v>
      </c>
      <c r="O195" s="31">
        <v>0</v>
      </c>
      <c r="P195" s="7"/>
      <c r="Q195" s="31">
        <v>0</v>
      </c>
      <c r="R195" s="7"/>
      <c r="S195" s="31">
        <v>0</v>
      </c>
      <c r="T195" s="31"/>
      <c r="U195" s="43"/>
      <c r="V195" s="7"/>
      <c r="W195" s="6" t="s">
        <v>4</v>
      </c>
      <c r="X195" s="33">
        <v>0</v>
      </c>
      <c r="Y195" s="7"/>
      <c r="Z195" s="43" t="s">
        <v>4</v>
      </c>
      <c r="AA195" s="7"/>
      <c r="AB195" s="6"/>
      <c r="AC195" s="37" t="s">
        <v>4</v>
      </c>
      <c r="AD195" s="37" t="str">
        <f>IF(IF(X195&gt;0,1,0)+IF(SUM(K195:S195)&gt;0,1,0)+IF(F195&lt;&gt;"",1,0)+IF(W195&lt;&gt;"(Bitte Wählen)",1,0)+IF(AC195&lt;&gt;Optionen!$N$3,1)+IF(Z195&lt;&gt;"(Bitte Wählen)",1,0)=6,"Ja",IF(IF(X195&gt;0,1,0)+IF(SUM(K195:S195)&gt;0,1,0)+IF(F195&lt;&gt;"",1,0)+IF(W195&lt;&gt;"(Bitte Wählen)",1,0)+IF(AC195&lt;&gt;Optionen!$N$3,1)=0,"","Nein"))</f>
        <v/>
      </c>
      <c r="AE195" s="37" t="s">
        <v>4</v>
      </c>
    </row>
    <row r="196" spans="2:31" x14ac:dyDescent="0.3">
      <c r="B196" s="7"/>
      <c r="C196" s="7"/>
      <c r="D196" s="7"/>
      <c r="E196" s="7"/>
      <c r="F196" s="7"/>
      <c r="G196" s="7"/>
      <c r="H196" s="7"/>
      <c r="I196" s="31">
        <v>0</v>
      </c>
      <c r="J196" s="31"/>
      <c r="K196" s="31">
        <v>0</v>
      </c>
      <c r="L196" s="31">
        <v>0</v>
      </c>
      <c r="M196" s="31">
        <v>0</v>
      </c>
      <c r="N196" s="31">
        <v>0</v>
      </c>
      <c r="O196" s="31">
        <v>0</v>
      </c>
      <c r="P196" s="7"/>
      <c r="Q196" s="31">
        <v>0</v>
      </c>
      <c r="R196" s="7"/>
      <c r="S196" s="31">
        <v>0</v>
      </c>
      <c r="T196" s="31"/>
      <c r="U196" s="43"/>
      <c r="V196" s="7"/>
      <c r="W196" s="6" t="s">
        <v>4</v>
      </c>
      <c r="X196" s="33">
        <v>0</v>
      </c>
      <c r="Y196" s="7"/>
      <c r="Z196" s="43" t="s">
        <v>4</v>
      </c>
      <c r="AA196" s="7"/>
      <c r="AB196" s="6"/>
      <c r="AC196" s="37" t="s">
        <v>4</v>
      </c>
      <c r="AD196" s="37" t="str">
        <f>IF(IF(X196&gt;0,1,0)+IF(SUM(K196:S196)&gt;0,1,0)+IF(F196&lt;&gt;"",1,0)+IF(W196&lt;&gt;"(Bitte Wählen)",1,0)+IF(AC196&lt;&gt;Optionen!$N$3,1)+IF(Z196&lt;&gt;"(Bitte Wählen)",1,0)=6,"Ja",IF(IF(X196&gt;0,1,0)+IF(SUM(K196:S196)&gt;0,1,0)+IF(F196&lt;&gt;"",1,0)+IF(W196&lt;&gt;"(Bitte Wählen)",1,0)+IF(AC196&lt;&gt;Optionen!$N$3,1)=0,"","Nein"))</f>
        <v/>
      </c>
      <c r="AE196" s="37" t="s">
        <v>4</v>
      </c>
    </row>
    <row r="197" spans="2:31" x14ac:dyDescent="0.3">
      <c r="B197" s="7"/>
      <c r="C197" s="7"/>
      <c r="D197" s="7"/>
      <c r="E197" s="7"/>
      <c r="F197" s="7"/>
      <c r="G197" s="7"/>
      <c r="H197" s="7"/>
      <c r="I197" s="31">
        <v>0</v>
      </c>
      <c r="J197" s="31"/>
      <c r="K197" s="31">
        <v>0</v>
      </c>
      <c r="L197" s="31">
        <v>0</v>
      </c>
      <c r="M197" s="31">
        <v>0</v>
      </c>
      <c r="N197" s="31">
        <v>0</v>
      </c>
      <c r="O197" s="31">
        <v>0</v>
      </c>
      <c r="P197" s="7"/>
      <c r="Q197" s="31">
        <v>0</v>
      </c>
      <c r="R197" s="7"/>
      <c r="S197" s="31">
        <v>0</v>
      </c>
      <c r="T197" s="31"/>
      <c r="U197" s="43"/>
      <c r="V197" s="7"/>
      <c r="W197" s="6" t="s">
        <v>4</v>
      </c>
      <c r="X197" s="33">
        <v>0</v>
      </c>
      <c r="Y197" s="7"/>
      <c r="Z197" s="43" t="s">
        <v>4</v>
      </c>
      <c r="AA197" s="7"/>
      <c r="AB197" s="6"/>
      <c r="AC197" s="37" t="s">
        <v>4</v>
      </c>
      <c r="AD197" s="37" t="str">
        <f>IF(IF(X197&gt;0,1,0)+IF(SUM(K197:S197)&gt;0,1,0)+IF(F197&lt;&gt;"",1,0)+IF(W197&lt;&gt;"(Bitte Wählen)",1,0)+IF(AC197&lt;&gt;Optionen!$N$3,1)+IF(Z197&lt;&gt;"(Bitte Wählen)",1,0)=6,"Ja",IF(IF(X197&gt;0,1,0)+IF(SUM(K197:S197)&gt;0,1,0)+IF(F197&lt;&gt;"",1,0)+IF(W197&lt;&gt;"(Bitte Wählen)",1,0)+IF(AC197&lt;&gt;Optionen!$N$3,1)=0,"","Nein"))</f>
        <v/>
      </c>
      <c r="AE197" s="37" t="s">
        <v>4</v>
      </c>
    </row>
    <row r="198" spans="2:31" x14ac:dyDescent="0.3">
      <c r="B198" s="7"/>
      <c r="C198" s="7"/>
      <c r="D198" s="7"/>
      <c r="E198" s="7"/>
      <c r="F198" s="7"/>
      <c r="G198" s="7"/>
      <c r="H198" s="7"/>
      <c r="I198" s="31">
        <v>0</v>
      </c>
      <c r="J198" s="31"/>
      <c r="K198" s="31">
        <v>0</v>
      </c>
      <c r="L198" s="31">
        <v>0</v>
      </c>
      <c r="M198" s="31">
        <v>0</v>
      </c>
      <c r="N198" s="31">
        <v>0</v>
      </c>
      <c r="O198" s="31">
        <v>0</v>
      </c>
      <c r="P198" s="7"/>
      <c r="Q198" s="31">
        <v>0</v>
      </c>
      <c r="R198" s="7"/>
      <c r="S198" s="31">
        <v>0</v>
      </c>
      <c r="T198" s="31"/>
      <c r="U198" s="43"/>
      <c r="V198" s="7"/>
      <c r="W198" s="6" t="s">
        <v>4</v>
      </c>
      <c r="X198" s="33">
        <v>0</v>
      </c>
      <c r="Y198" s="7"/>
      <c r="Z198" s="43" t="s">
        <v>4</v>
      </c>
      <c r="AA198" s="7"/>
      <c r="AB198" s="6"/>
      <c r="AC198" s="37" t="s">
        <v>4</v>
      </c>
      <c r="AD198" s="37" t="str">
        <f>IF(IF(X198&gt;0,1,0)+IF(SUM(K198:S198)&gt;0,1,0)+IF(F198&lt;&gt;"",1,0)+IF(W198&lt;&gt;"(Bitte Wählen)",1,0)+IF(AC198&lt;&gt;Optionen!$N$3,1)+IF(Z198&lt;&gt;"(Bitte Wählen)",1,0)=6,"Ja",IF(IF(X198&gt;0,1,0)+IF(SUM(K198:S198)&gt;0,1,0)+IF(F198&lt;&gt;"",1,0)+IF(W198&lt;&gt;"(Bitte Wählen)",1,0)+IF(AC198&lt;&gt;Optionen!$N$3,1)=0,"","Nein"))</f>
        <v/>
      </c>
      <c r="AE198" s="37" t="s">
        <v>4</v>
      </c>
    </row>
    <row r="199" spans="2:31" x14ac:dyDescent="0.3">
      <c r="B199" s="7"/>
      <c r="C199" s="7"/>
      <c r="D199" s="7"/>
      <c r="E199" s="7"/>
      <c r="F199" s="7"/>
      <c r="G199" s="7"/>
      <c r="H199" s="7"/>
      <c r="I199" s="31">
        <v>0</v>
      </c>
      <c r="J199" s="31"/>
      <c r="K199" s="31">
        <v>0</v>
      </c>
      <c r="L199" s="31">
        <v>0</v>
      </c>
      <c r="M199" s="31">
        <v>0</v>
      </c>
      <c r="N199" s="31">
        <v>0</v>
      </c>
      <c r="O199" s="31">
        <v>0</v>
      </c>
      <c r="P199" s="7"/>
      <c r="Q199" s="31">
        <v>0</v>
      </c>
      <c r="R199" s="7"/>
      <c r="S199" s="31">
        <v>0</v>
      </c>
      <c r="T199" s="31"/>
      <c r="U199" s="43"/>
      <c r="V199" s="7"/>
      <c r="W199" s="6" t="s">
        <v>4</v>
      </c>
      <c r="X199" s="33">
        <v>0</v>
      </c>
      <c r="Y199" s="7"/>
      <c r="Z199" s="43" t="s">
        <v>4</v>
      </c>
      <c r="AA199" s="7"/>
      <c r="AB199" s="6"/>
      <c r="AC199" s="37" t="s">
        <v>4</v>
      </c>
      <c r="AD199" s="37" t="str">
        <f>IF(IF(X199&gt;0,1,0)+IF(SUM(K199:S199)&gt;0,1,0)+IF(F199&lt;&gt;"",1,0)+IF(W199&lt;&gt;"(Bitte Wählen)",1,0)+IF(AC199&lt;&gt;Optionen!$N$3,1)+IF(Z199&lt;&gt;"(Bitte Wählen)",1,0)=6,"Ja",IF(IF(X199&gt;0,1,0)+IF(SUM(K199:S199)&gt;0,1,0)+IF(F199&lt;&gt;"",1,0)+IF(W199&lt;&gt;"(Bitte Wählen)",1,0)+IF(AC199&lt;&gt;Optionen!$N$3,1)=0,"","Nein"))</f>
        <v/>
      </c>
      <c r="AE199" s="37" t="s">
        <v>4</v>
      </c>
    </row>
    <row r="200" spans="2:31" x14ac:dyDescent="0.3">
      <c r="B200" s="7"/>
      <c r="C200" s="7"/>
      <c r="D200" s="7"/>
      <c r="E200" s="7"/>
      <c r="F200" s="7"/>
      <c r="G200" s="7"/>
      <c r="H200" s="7"/>
      <c r="I200" s="31">
        <v>0</v>
      </c>
      <c r="J200" s="31"/>
      <c r="K200" s="31">
        <v>0</v>
      </c>
      <c r="L200" s="31">
        <v>0</v>
      </c>
      <c r="M200" s="31">
        <v>0</v>
      </c>
      <c r="N200" s="31">
        <v>0</v>
      </c>
      <c r="O200" s="31">
        <v>0</v>
      </c>
      <c r="P200" s="7"/>
      <c r="Q200" s="31">
        <v>0</v>
      </c>
      <c r="R200" s="7"/>
      <c r="S200" s="31">
        <v>0</v>
      </c>
      <c r="T200" s="31"/>
      <c r="U200" s="43"/>
      <c r="V200" s="7"/>
      <c r="W200" s="6" t="s">
        <v>4</v>
      </c>
      <c r="X200" s="33">
        <v>0</v>
      </c>
      <c r="Y200" s="7"/>
      <c r="Z200" s="43" t="s">
        <v>4</v>
      </c>
      <c r="AA200" s="7"/>
      <c r="AB200" s="6"/>
      <c r="AC200" s="37" t="s">
        <v>4</v>
      </c>
      <c r="AD200" s="37" t="str">
        <f>IF(IF(X200&gt;0,1,0)+IF(SUM(K200:S200)&gt;0,1,0)+IF(F200&lt;&gt;"",1,0)+IF(W200&lt;&gt;"(Bitte Wählen)",1,0)+IF(AC200&lt;&gt;Optionen!$N$3,1)+IF(Z200&lt;&gt;"(Bitte Wählen)",1,0)=6,"Ja",IF(IF(X200&gt;0,1,0)+IF(SUM(K200:S200)&gt;0,1,0)+IF(F200&lt;&gt;"",1,0)+IF(W200&lt;&gt;"(Bitte Wählen)",1,0)+IF(AC200&lt;&gt;Optionen!$N$3,1)=0,"","Nein"))</f>
        <v/>
      </c>
      <c r="AE200" s="37" t="s">
        <v>4</v>
      </c>
    </row>
    <row r="201" spans="2:31" x14ac:dyDescent="0.3">
      <c r="B201" s="7"/>
      <c r="C201" s="7"/>
      <c r="D201" s="7"/>
      <c r="E201" s="7"/>
      <c r="F201" s="7"/>
      <c r="G201" s="7"/>
      <c r="H201" s="7"/>
      <c r="I201" s="31">
        <v>0</v>
      </c>
      <c r="J201" s="31"/>
      <c r="K201" s="31">
        <v>0</v>
      </c>
      <c r="L201" s="31">
        <v>0</v>
      </c>
      <c r="M201" s="31">
        <v>0</v>
      </c>
      <c r="N201" s="31">
        <v>0</v>
      </c>
      <c r="O201" s="31">
        <v>0</v>
      </c>
      <c r="P201" s="7"/>
      <c r="Q201" s="31">
        <v>0</v>
      </c>
      <c r="R201" s="7"/>
      <c r="S201" s="31">
        <v>0</v>
      </c>
      <c r="T201" s="31"/>
      <c r="U201" s="43"/>
      <c r="V201" s="7"/>
      <c r="W201" s="6" t="s">
        <v>4</v>
      </c>
      <c r="X201" s="33">
        <v>0</v>
      </c>
      <c r="Y201" s="7"/>
      <c r="Z201" s="43" t="s">
        <v>4</v>
      </c>
      <c r="AA201" s="7"/>
      <c r="AB201" s="6"/>
      <c r="AC201" s="37" t="s">
        <v>4</v>
      </c>
      <c r="AD201" s="37" t="str">
        <f>IF(IF(X201&gt;0,1,0)+IF(SUM(K201:S201)&gt;0,1,0)+IF(F201&lt;&gt;"",1,0)+IF(W201&lt;&gt;"(Bitte Wählen)",1,0)+IF(AC201&lt;&gt;Optionen!$N$3,1)+IF(Z201&lt;&gt;"(Bitte Wählen)",1,0)=6,"Ja",IF(IF(X201&gt;0,1,0)+IF(SUM(K201:S201)&gt;0,1,0)+IF(F201&lt;&gt;"",1,0)+IF(W201&lt;&gt;"(Bitte Wählen)",1,0)+IF(AC201&lt;&gt;Optionen!$N$3,1)=0,"","Nein"))</f>
        <v/>
      </c>
      <c r="AE201" s="37" t="s">
        <v>4</v>
      </c>
    </row>
    <row r="202" spans="2:31" x14ac:dyDescent="0.3">
      <c r="B202" s="7"/>
      <c r="C202" s="7"/>
      <c r="D202" s="7"/>
      <c r="E202" s="7"/>
      <c r="F202" s="7"/>
      <c r="G202" s="7"/>
      <c r="H202" s="7"/>
      <c r="I202" s="31">
        <v>0</v>
      </c>
      <c r="J202" s="31"/>
      <c r="K202" s="31">
        <v>0</v>
      </c>
      <c r="L202" s="31">
        <v>0</v>
      </c>
      <c r="M202" s="31">
        <v>0</v>
      </c>
      <c r="N202" s="31">
        <v>0</v>
      </c>
      <c r="O202" s="31">
        <v>0</v>
      </c>
      <c r="P202" s="7"/>
      <c r="Q202" s="31">
        <v>0</v>
      </c>
      <c r="R202" s="7"/>
      <c r="S202" s="31">
        <v>0</v>
      </c>
      <c r="T202" s="31"/>
      <c r="U202" s="43"/>
      <c r="V202" s="7"/>
      <c r="W202" s="6" t="s">
        <v>4</v>
      </c>
      <c r="X202" s="33">
        <v>0</v>
      </c>
      <c r="Y202" s="7"/>
      <c r="Z202" s="43" t="s">
        <v>4</v>
      </c>
      <c r="AA202" s="7"/>
      <c r="AB202" s="6"/>
      <c r="AC202" s="37" t="s">
        <v>4</v>
      </c>
      <c r="AD202" s="37" t="str">
        <f>IF(IF(X202&gt;0,1,0)+IF(SUM(K202:S202)&gt;0,1,0)+IF(F202&lt;&gt;"",1,0)+IF(W202&lt;&gt;"(Bitte Wählen)",1,0)+IF(AC202&lt;&gt;Optionen!$N$3,1)+IF(Z202&lt;&gt;"(Bitte Wählen)",1,0)=6,"Ja",IF(IF(X202&gt;0,1,0)+IF(SUM(K202:S202)&gt;0,1,0)+IF(F202&lt;&gt;"",1,0)+IF(W202&lt;&gt;"(Bitte Wählen)",1,0)+IF(AC202&lt;&gt;Optionen!$N$3,1)=0,"","Nein"))</f>
        <v/>
      </c>
      <c r="AE202" s="37" t="s">
        <v>4</v>
      </c>
    </row>
    <row r="203" spans="2:31" x14ac:dyDescent="0.3">
      <c r="B203" s="7"/>
      <c r="C203" s="7"/>
      <c r="D203" s="7"/>
      <c r="E203" s="7"/>
      <c r="F203" s="7"/>
      <c r="G203" s="7"/>
      <c r="H203" s="7"/>
      <c r="I203" s="31">
        <v>0</v>
      </c>
      <c r="J203" s="31"/>
      <c r="K203" s="31">
        <v>0</v>
      </c>
      <c r="L203" s="31">
        <v>0</v>
      </c>
      <c r="M203" s="31">
        <v>0</v>
      </c>
      <c r="N203" s="31">
        <v>0</v>
      </c>
      <c r="O203" s="31">
        <v>0</v>
      </c>
      <c r="P203" s="7"/>
      <c r="Q203" s="31">
        <v>0</v>
      </c>
      <c r="R203" s="7"/>
      <c r="S203" s="31">
        <v>0</v>
      </c>
      <c r="T203" s="31"/>
      <c r="U203" s="43"/>
      <c r="V203" s="7"/>
      <c r="W203" s="6" t="s">
        <v>4</v>
      </c>
      <c r="X203" s="33">
        <v>0</v>
      </c>
      <c r="Y203" s="7"/>
      <c r="Z203" s="43" t="s">
        <v>4</v>
      </c>
      <c r="AA203" s="7"/>
      <c r="AB203" s="6"/>
      <c r="AC203" s="37" t="s">
        <v>4</v>
      </c>
      <c r="AD203" s="37" t="str">
        <f>IF(IF(X203&gt;0,1,0)+IF(SUM(K203:S203)&gt;0,1,0)+IF(F203&lt;&gt;"",1,0)+IF(W203&lt;&gt;"(Bitte Wählen)",1,0)+IF(AC203&lt;&gt;Optionen!$N$3,1)+IF(Z203&lt;&gt;"(Bitte Wählen)",1,0)=6,"Ja",IF(IF(X203&gt;0,1,0)+IF(SUM(K203:S203)&gt;0,1,0)+IF(F203&lt;&gt;"",1,0)+IF(W203&lt;&gt;"(Bitte Wählen)",1,0)+IF(AC203&lt;&gt;Optionen!$N$3,1)=0,"","Nein"))</f>
        <v/>
      </c>
      <c r="AE203" s="37" t="s">
        <v>4</v>
      </c>
    </row>
    <row r="204" spans="2:31" x14ac:dyDescent="0.3">
      <c r="B204" s="7"/>
      <c r="C204" s="7"/>
      <c r="D204" s="7"/>
      <c r="E204" s="7"/>
      <c r="F204" s="7"/>
      <c r="G204" s="7"/>
      <c r="H204" s="7"/>
      <c r="I204" s="31">
        <v>0</v>
      </c>
      <c r="J204" s="31"/>
      <c r="K204" s="31">
        <v>0</v>
      </c>
      <c r="L204" s="31">
        <v>0</v>
      </c>
      <c r="M204" s="31">
        <v>0</v>
      </c>
      <c r="N204" s="31">
        <v>0</v>
      </c>
      <c r="O204" s="31">
        <v>0</v>
      </c>
      <c r="P204" s="7"/>
      <c r="Q204" s="31">
        <v>0</v>
      </c>
      <c r="R204" s="7"/>
      <c r="S204" s="31">
        <v>0</v>
      </c>
      <c r="T204" s="31"/>
      <c r="U204" s="43"/>
      <c r="V204" s="7"/>
      <c r="W204" s="6" t="s">
        <v>4</v>
      </c>
      <c r="X204" s="33">
        <v>0</v>
      </c>
      <c r="Y204" s="7"/>
      <c r="Z204" s="43" t="s">
        <v>4</v>
      </c>
      <c r="AA204" s="7"/>
      <c r="AB204" s="6"/>
      <c r="AC204" s="37" t="s">
        <v>4</v>
      </c>
      <c r="AD204" s="37" t="str">
        <f>IF(IF(X204&gt;0,1,0)+IF(SUM(K204:S204)&gt;0,1,0)+IF(F204&lt;&gt;"",1,0)+IF(W204&lt;&gt;"(Bitte Wählen)",1,0)+IF(AC204&lt;&gt;Optionen!$N$3,1)+IF(Z204&lt;&gt;"(Bitte Wählen)",1,0)=6,"Ja",IF(IF(X204&gt;0,1,0)+IF(SUM(K204:S204)&gt;0,1,0)+IF(F204&lt;&gt;"",1,0)+IF(W204&lt;&gt;"(Bitte Wählen)",1,0)+IF(AC204&lt;&gt;Optionen!$N$3,1)=0,"","Nein"))</f>
        <v/>
      </c>
      <c r="AE204" s="37" t="s">
        <v>4</v>
      </c>
    </row>
    <row r="205" spans="2:31" x14ac:dyDescent="0.3">
      <c r="B205" s="7"/>
      <c r="C205" s="7"/>
      <c r="D205" s="7"/>
      <c r="E205" s="7"/>
      <c r="F205" s="7"/>
      <c r="G205" s="7"/>
      <c r="H205" s="7"/>
      <c r="I205" s="31">
        <v>0</v>
      </c>
      <c r="J205" s="31"/>
      <c r="K205" s="31">
        <v>0</v>
      </c>
      <c r="L205" s="31">
        <v>0</v>
      </c>
      <c r="M205" s="31">
        <v>0</v>
      </c>
      <c r="N205" s="31">
        <v>0</v>
      </c>
      <c r="O205" s="31">
        <v>0</v>
      </c>
      <c r="P205" s="7"/>
      <c r="Q205" s="31">
        <v>0</v>
      </c>
      <c r="R205" s="7"/>
      <c r="S205" s="31">
        <v>0</v>
      </c>
      <c r="T205" s="31"/>
      <c r="U205" s="43"/>
      <c r="V205" s="7"/>
      <c r="W205" s="6" t="s">
        <v>4</v>
      </c>
      <c r="X205" s="33">
        <v>0</v>
      </c>
      <c r="Y205" s="7"/>
      <c r="Z205" s="43" t="s">
        <v>4</v>
      </c>
      <c r="AA205" s="7"/>
      <c r="AB205" s="6"/>
      <c r="AC205" s="37" t="s">
        <v>4</v>
      </c>
      <c r="AD205" s="37" t="str">
        <f>IF(IF(X205&gt;0,1,0)+IF(SUM(K205:S205)&gt;0,1,0)+IF(F205&lt;&gt;"",1,0)+IF(W205&lt;&gt;"(Bitte Wählen)",1,0)+IF(AC205&lt;&gt;Optionen!$N$3,1)+IF(Z205&lt;&gt;"(Bitte Wählen)",1,0)=6,"Ja",IF(IF(X205&gt;0,1,0)+IF(SUM(K205:S205)&gt;0,1,0)+IF(F205&lt;&gt;"",1,0)+IF(W205&lt;&gt;"(Bitte Wählen)",1,0)+IF(AC205&lt;&gt;Optionen!$N$3,1)=0,"","Nein"))</f>
        <v/>
      </c>
      <c r="AE205" s="37" t="s">
        <v>4</v>
      </c>
    </row>
    <row r="206" spans="2:31" x14ac:dyDescent="0.3">
      <c r="B206" s="7"/>
      <c r="C206" s="7"/>
      <c r="D206" s="7"/>
      <c r="E206" s="7"/>
      <c r="F206" s="7"/>
      <c r="G206" s="7"/>
      <c r="H206" s="7"/>
      <c r="I206" s="31">
        <v>0</v>
      </c>
      <c r="J206" s="31"/>
      <c r="K206" s="31">
        <v>0</v>
      </c>
      <c r="L206" s="31">
        <v>0</v>
      </c>
      <c r="M206" s="31">
        <v>0</v>
      </c>
      <c r="N206" s="31">
        <v>0</v>
      </c>
      <c r="O206" s="31">
        <v>0</v>
      </c>
      <c r="P206" s="7"/>
      <c r="Q206" s="31">
        <v>0</v>
      </c>
      <c r="R206" s="7"/>
      <c r="S206" s="31">
        <v>0</v>
      </c>
      <c r="T206" s="31"/>
      <c r="U206" s="43"/>
      <c r="V206" s="7"/>
      <c r="W206" s="6" t="s">
        <v>4</v>
      </c>
      <c r="X206" s="33">
        <v>0</v>
      </c>
      <c r="Y206" s="7"/>
      <c r="Z206" s="43" t="s">
        <v>4</v>
      </c>
      <c r="AA206" s="7"/>
      <c r="AB206" s="6"/>
      <c r="AC206" s="37" t="s">
        <v>4</v>
      </c>
      <c r="AD206" s="37" t="str">
        <f>IF(IF(X206&gt;0,1,0)+IF(SUM(K206:S206)&gt;0,1,0)+IF(F206&lt;&gt;"",1,0)+IF(W206&lt;&gt;"(Bitte Wählen)",1,0)+IF(AC206&lt;&gt;Optionen!$N$3,1)+IF(Z206&lt;&gt;"(Bitte Wählen)",1,0)=6,"Ja",IF(IF(X206&gt;0,1,0)+IF(SUM(K206:S206)&gt;0,1,0)+IF(F206&lt;&gt;"",1,0)+IF(W206&lt;&gt;"(Bitte Wählen)",1,0)+IF(AC206&lt;&gt;Optionen!$N$3,1)=0,"","Nein"))</f>
        <v/>
      </c>
      <c r="AE206" s="37" t="s">
        <v>4</v>
      </c>
    </row>
    <row r="207" spans="2:31" x14ac:dyDescent="0.3">
      <c r="B207" s="7"/>
      <c r="C207" s="7"/>
      <c r="D207" s="7"/>
      <c r="E207" s="7"/>
      <c r="F207" s="7"/>
      <c r="G207" s="7"/>
      <c r="H207" s="7"/>
      <c r="I207" s="31">
        <v>0</v>
      </c>
      <c r="J207" s="31"/>
      <c r="K207" s="31">
        <v>0</v>
      </c>
      <c r="L207" s="31">
        <v>0</v>
      </c>
      <c r="M207" s="31">
        <v>0</v>
      </c>
      <c r="N207" s="31">
        <v>0</v>
      </c>
      <c r="O207" s="31">
        <v>0</v>
      </c>
      <c r="P207" s="7"/>
      <c r="Q207" s="31">
        <v>0</v>
      </c>
      <c r="R207" s="7"/>
      <c r="S207" s="31">
        <v>0</v>
      </c>
      <c r="T207" s="31"/>
      <c r="U207" s="43"/>
      <c r="V207" s="7"/>
      <c r="W207" s="6" t="s">
        <v>4</v>
      </c>
      <c r="X207" s="33">
        <v>0</v>
      </c>
      <c r="Y207" s="7"/>
      <c r="Z207" s="43" t="s">
        <v>4</v>
      </c>
      <c r="AA207" s="7"/>
      <c r="AB207" s="6"/>
      <c r="AC207" s="37" t="s">
        <v>4</v>
      </c>
      <c r="AD207" s="37" t="str">
        <f>IF(IF(X207&gt;0,1,0)+IF(SUM(K207:S207)&gt;0,1,0)+IF(F207&lt;&gt;"",1,0)+IF(W207&lt;&gt;"(Bitte Wählen)",1,0)+IF(AC207&lt;&gt;Optionen!$N$3,1)+IF(Z207&lt;&gt;"(Bitte Wählen)",1,0)=6,"Ja",IF(IF(X207&gt;0,1,0)+IF(SUM(K207:S207)&gt;0,1,0)+IF(F207&lt;&gt;"",1,0)+IF(W207&lt;&gt;"(Bitte Wählen)",1,0)+IF(AC207&lt;&gt;Optionen!$N$3,1)=0,"","Nein"))</f>
        <v/>
      </c>
      <c r="AE207" s="37" t="s">
        <v>4</v>
      </c>
    </row>
    <row r="208" spans="2:31" x14ac:dyDescent="0.3">
      <c r="B208" s="7"/>
      <c r="C208" s="7"/>
      <c r="D208" s="7"/>
      <c r="E208" s="7"/>
      <c r="F208" s="7"/>
      <c r="G208" s="7"/>
      <c r="H208" s="7"/>
      <c r="I208" s="31">
        <v>0</v>
      </c>
      <c r="J208" s="31"/>
      <c r="K208" s="31">
        <v>0</v>
      </c>
      <c r="L208" s="31">
        <v>0</v>
      </c>
      <c r="M208" s="31">
        <v>0</v>
      </c>
      <c r="N208" s="31">
        <v>0</v>
      </c>
      <c r="O208" s="31">
        <v>0</v>
      </c>
      <c r="P208" s="7"/>
      <c r="Q208" s="31">
        <v>0</v>
      </c>
      <c r="R208" s="7"/>
      <c r="S208" s="31">
        <v>0</v>
      </c>
      <c r="T208" s="31"/>
      <c r="U208" s="43"/>
      <c r="V208" s="7"/>
      <c r="W208" s="6" t="s">
        <v>4</v>
      </c>
      <c r="X208" s="33">
        <v>0</v>
      </c>
      <c r="Y208" s="7"/>
      <c r="Z208" s="43" t="s">
        <v>4</v>
      </c>
      <c r="AA208" s="7"/>
      <c r="AB208" s="6"/>
      <c r="AC208" s="37" t="s">
        <v>4</v>
      </c>
      <c r="AD208" s="37" t="str">
        <f>IF(IF(X208&gt;0,1,0)+IF(SUM(K208:S208)&gt;0,1,0)+IF(F208&lt;&gt;"",1,0)+IF(W208&lt;&gt;"(Bitte Wählen)",1,0)+IF(AC208&lt;&gt;Optionen!$N$3,1)+IF(Z208&lt;&gt;"(Bitte Wählen)",1,0)=6,"Ja",IF(IF(X208&gt;0,1,0)+IF(SUM(K208:S208)&gt;0,1,0)+IF(F208&lt;&gt;"",1,0)+IF(W208&lt;&gt;"(Bitte Wählen)",1,0)+IF(AC208&lt;&gt;Optionen!$N$3,1)=0,"","Nein"))</f>
        <v/>
      </c>
      <c r="AE208" s="37" t="s">
        <v>4</v>
      </c>
    </row>
    <row r="209" spans="2:31" x14ac:dyDescent="0.3">
      <c r="B209" s="7"/>
      <c r="C209" s="7"/>
      <c r="D209" s="7"/>
      <c r="E209" s="7"/>
      <c r="F209" s="7"/>
      <c r="G209" s="7"/>
      <c r="H209" s="7"/>
      <c r="I209" s="31">
        <v>0</v>
      </c>
      <c r="J209" s="31"/>
      <c r="K209" s="31">
        <v>0</v>
      </c>
      <c r="L209" s="31">
        <v>0</v>
      </c>
      <c r="M209" s="31">
        <v>0</v>
      </c>
      <c r="N209" s="31">
        <v>0</v>
      </c>
      <c r="O209" s="31">
        <v>0</v>
      </c>
      <c r="P209" s="7"/>
      <c r="Q209" s="31">
        <v>0</v>
      </c>
      <c r="R209" s="7"/>
      <c r="S209" s="31">
        <v>0</v>
      </c>
      <c r="T209" s="31"/>
      <c r="U209" s="43"/>
      <c r="V209" s="7"/>
      <c r="W209" s="6" t="s">
        <v>4</v>
      </c>
      <c r="X209" s="33">
        <v>0</v>
      </c>
      <c r="Y209" s="7"/>
      <c r="Z209" s="43" t="s">
        <v>4</v>
      </c>
      <c r="AA209" s="7"/>
      <c r="AB209" s="6"/>
      <c r="AC209" s="37" t="s">
        <v>4</v>
      </c>
      <c r="AD209" s="37" t="str">
        <f>IF(IF(X209&gt;0,1,0)+IF(SUM(K209:S209)&gt;0,1,0)+IF(F209&lt;&gt;"",1,0)+IF(W209&lt;&gt;"(Bitte Wählen)",1,0)+IF(AC209&lt;&gt;Optionen!$N$3,1)+IF(Z209&lt;&gt;"(Bitte Wählen)",1,0)=6,"Ja",IF(IF(X209&gt;0,1,0)+IF(SUM(K209:S209)&gt;0,1,0)+IF(F209&lt;&gt;"",1,0)+IF(W209&lt;&gt;"(Bitte Wählen)",1,0)+IF(AC209&lt;&gt;Optionen!$N$3,1)=0,"","Nein"))</f>
        <v/>
      </c>
      <c r="AE209" s="37" t="s">
        <v>4</v>
      </c>
    </row>
    <row r="210" spans="2:31" x14ac:dyDescent="0.3">
      <c r="B210" s="7"/>
      <c r="C210" s="7"/>
      <c r="D210" s="7"/>
      <c r="E210" s="7"/>
      <c r="F210" s="7"/>
      <c r="G210" s="7"/>
      <c r="H210" s="7"/>
      <c r="I210" s="31">
        <v>0</v>
      </c>
      <c r="J210" s="31"/>
      <c r="K210" s="31">
        <v>0</v>
      </c>
      <c r="L210" s="31">
        <v>0</v>
      </c>
      <c r="M210" s="31">
        <v>0</v>
      </c>
      <c r="N210" s="31">
        <v>0</v>
      </c>
      <c r="O210" s="31">
        <v>0</v>
      </c>
      <c r="P210" s="7"/>
      <c r="Q210" s="31">
        <v>0</v>
      </c>
      <c r="R210" s="7"/>
      <c r="S210" s="31">
        <v>0</v>
      </c>
      <c r="T210" s="31"/>
      <c r="U210" s="43"/>
      <c r="V210" s="7"/>
      <c r="W210" s="6" t="s">
        <v>4</v>
      </c>
      <c r="X210" s="33">
        <v>0</v>
      </c>
      <c r="Y210" s="7"/>
      <c r="Z210" s="43" t="s">
        <v>4</v>
      </c>
      <c r="AA210" s="7"/>
      <c r="AB210" s="6"/>
      <c r="AC210" s="37" t="s">
        <v>4</v>
      </c>
      <c r="AD210" s="37" t="str">
        <f>IF(IF(X210&gt;0,1,0)+IF(SUM(K210:S210)&gt;0,1,0)+IF(F210&lt;&gt;"",1,0)+IF(W210&lt;&gt;"(Bitte Wählen)",1,0)+IF(AC210&lt;&gt;Optionen!$N$3,1)+IF(Z210&lt;&gt;"(Bitte Wählen)",1,0)=6,"Ja",IF(IF(X210&gt;0,1,0)+IF(SUM(K210:S210)&gt;0,1,0)+IF(F210&lt;&gt;"",1,0)+IF(W210&lt;&gt;"(Bitte Wählen)",1,0)+IF(AC210&lt;&gt;Optionen!$N$3,1)=0,"","Nein"))</f>
        <v/>
      </c>
      <c r="AE210" s="37" t="s">
        <v>4</v>
      </c>
    </row>
    <row r="211" spans="2:31" x14ac:dyDescent="0.3">
      <c r="B211" s="7"/>
      <c r="C211" s="7"/>
      <c r="D211" s="7"/>
      <c r="E211" s="7"/>
      <c r="F211" s="7"/>
      <c r="G211" s="7"/>
      <c r="H211" s="7"/>
      <c r="I211" s="31">
        <v>0</v>
      </c>
      <c r="J211" s="31"/>
      <c r="K211" s="31">
        <v>0</v>
      </c>
      <c r="L211" s="31">
        <v>0</v>
      </c>
      <c r="M211" s="31">
        <v>0</v>
      </c>
      <c r="N211" s="31">
        <v>0</v>
      </c>
      <c r="O211" s="31">
        <v>0</v>
      </c>
      <c r="P211" s="7"/>
      <c r="Q211" s="31">
        <v>0</v>
      </c>
      <c r="R211" s="7"/>
      <c r="S211" s="31">
        <v>0</v>
      </c>
      <c r="T211" s="31"/>
      <c r="U211" s="43"/>
      <c r="V211" s="7"/>
      <c r="W211" s="6" t="s">
        <v>4</v>
      </c>
      <c r="X211" s="33">
        <v>0</v>
      </c>
      <c r="Y211" s="7"/>
      <c r="Z211" s="43" t="s">
        <v>4</v>
      </c>
      <c r="AA211" s="7"/>
      <c r="AB211" s="6"/>
      <c r="AC211" s="37" t="s">
        <v>4</v>
      </c>
      <c r="AD211" s="37" t="str">
        <f>IF(IF(X211&gt;0,1,0)+IF(SUM(K211:S211)&gt;0,1,0)+IF(F211&lt;&gt;"",1,0)+IF(W211&lt;&gt;"(Bitte Wählen)",1,0)+IF(AC211&lt;&gt;Optionen!$N$3,1)+IF(Z211&lt;&gt;"(Bitte Wählen)",1,0)=6,"Ja",IF(IF(X211&gt;0,1,0)+IF(SUM(K211:S211)&gt;0,1,0)+IF(F211&lt;&gt;"",1,0)+IF(W211&lt;&gt;"(Bitte Wählen)",1,0)+IF(AC211&lt;&gt;Optionen!$N$3,1)=0,"","Nein"))</f>
        <v/>
      </c>
      <c r="AE211" s="37" t="s">
        <v>4</v>
      </c>
    </row>
    <row r="212" spans="2:31" x14ac:dyDescent="0.3">
      <c r="B212" s="7"/>
      <c r="C212" s="7"/>
      <c r="D212" s="7"/>
      <c r="E212" s="7"/>
      <c r="F212" s="7"/>
      <c r="G212" s="7"/>
      <c r="H212" s="7"/>
      <c r="I212" s="31">
        <v>0</v>
      </c>
      <c r="J212" s="31"/>
      <c r="K212" s="31">
        <v>0</v>
      </c>
      <c r="L212" s="31">
        <v>0</v>
      </c>
      <c r="M212" s="31">
        <v>0</v>
      </c>
      <c r="N212" s="31">
        <v>0</v>
      </c>
      <c r="O212" s="31">
        <v>0</v>
      </c>
      <c r="P212" s="7"/>
      <c r="Q212" s="31">
        <v>0</v>
      </c>
      <c r="R212" s="7"/>
      <c r="S212" s="31">
        <v>0</v>
      </c>
      <c r="T212" s="31"/>
      <c r="U212" s="43"/>
      <c r="V212" s="7"/>
      <c r="W212" s="6" t="s">
        <v>4</v>
      </c>
      <c r="X212" s="33">
        <v>0</v>
      </c>
      <c r="Y212" s="7"/>
      <c r="Z212" s="43" t="s">
        <v>4</v>
      </c>
      <c r="AA212" s="7"/>
      <c r="AB212" s="6"/>
      <c r="AC212" s="37" t="s">
        <v>4</v>
      </c>
      <c r="AD212" s="37" t="str">
        <f>IF(IF(X212&gt;0,1,0)+IF(SUM(K212:S212)&gt;0,1,0)+IF(F212&lt;&gt;"",1,0)+IF(W212&lt;&gt;"(Bitte Wählen)",1,0)+IF(AC212&lt;&gt;Optionen!$N$3,1)+IF(Z212&lt;&gt;"(Bitte Wählen)",1,0)=6,"Ja",IF(IF(X212&gt;0,1,0)+IF(SUM(K212:S212)&gt;0,1,0)+IF(F212&lt;&gt;"",1,0)+IF(W212&lt;&gt;"(Bitte Wählen)",1,0)+IF(AC212&lt;&gt;Optionen!$N$3,1)=0,"","Nein"))</f>
        <v/>
      </c>
      <c r="AE212" s="37" t="s">
        <v>4</v>
      </c>
    </row>
    <row r="213" spans="2:31" x14ac:dyDescent="0.3">
      <c r="B213" s="7"/>
      <c r="C213" s="7"/>
      <c r="D213" s="7"/>
      <c r="E213" s="7"/>
      <c r="F213" s="7"/>
      <c r="G213" s="7"/>
      <c r="H213" s="7"/>
      <c r="I213" s="31">
        <v>0</v>
      </c>
      <c r="J213" s="31"/>
      <c r="K213" s="31">
        <v>0</v>
      </c>
      <c r="L213" s="31">
        <v>0</v>
      </c>
      <c r="M213" s="31">
        <v>0</v>
      </c>
      <c r="N213" s="31">
        <v>0</v>
      </c>
      <c r="O213" s="31">
        <v>0</v>
      </c>
      <c r="P213" s="7"/>
      <c r="Q213" s="31">
        <v>0</v>
      </c>
      <c r="R213" s="7"/>
      <c r="S213" s="31">
        <v>0</v>
      </c>
      <c r="T213" s="31"/>
      <c r="U213" s="43"/>
      <c r="V213" s="7"/>
      <c r="W213" s="6" t="s">
        <v>4</v>
      </c>
      <c r="X213" s="33">
        <v>0</v>
      </c>
      <c r="Y213" s="7"/>
      <c r="Z213" s="43" t="s">
        <v>4</v>
      </c>
      <c r="AA213" s="7"/>
      <c r="AB213" s="6"/>
      <c r="AC213" s="37" t="s">
        <v>4</v>
      </c>
      <c r="AD213" s="37" t="str">
        <f>IF(IF(X213&gt;0,1,0)+IF(SUM(K213:S213)&gt;0,1,0)+IF(F213&lt;&gt;"",1,0)+IF(W213&lt;&gt;"(Bitte Wählen)",1,0)+IF(AC213&lt;&gt;Optionen!$N$3,1)+IF(Z213&lt;&gt;"(Bitte Wählen)",1,0)=6,"Ja",IF(IF(X213&gt;0,1,0)+IF(SUM(K213:S213)&gt;0,1,0)+IF(F213&lt;&gt;"",1,0)+IF(W213&lt;&gt;"(Bitte Wählen)",1,0)+IF(AC213&lt;&gt;Optionen!$N$3,1)=0,"","Nein"))</f>
        <v/>
      </c>
      <c r="AE213" s="37" t="s">
        <v>4</v>
      </c>
    </row>
    <row r="214" spans="2:31" x14ac:dyDescent="0.3">
      <c r="B214" s="7"/>
      <c r="C214" s="7"/>
      <c r="D214" s="7"/>
      <c r="E214" s="7"/>
      <c r="F214" s="7"/>
      <c r="G214" s="7"/>
      <c r="H214" s="7"/>
      <c r="I214" s="31">
        <v>0</v>
      </c>
      <c r="J214" s="31"/>
      <c r="K214" s="31">
        <v>0</v>
      </c>
      <c r="L214" s="31">
        <v>0</v>
      </c>
      <c r="M214" s="31">
        <v>0</v>
      </c>
      <c r="N214" s="31">
        <v>0</v>
      </c>
      <c r="O214" s="31">
        <v>0</v>
      </c>
      <c r="P214" s="7"/>
      <c r="Q214" s="31">
        <v>0</v>
      </c>
      <c r="R214" s="7"/>
      <c r="S214" s="31">
        <v>0</v>
      </c>
      <c r="T214" s="31"/>
      <c r="U214" s="43"/>
      <c r="V214" s="7"/>
      <c r="W214" s="6" t="s">
        <v>4</v>
      </c>
      <c r="X214" s="33">
        <v>0</v>
      </c>
      <c r="Y214" s="7"/>
      <c r="Z214" s="43" t="s">
        <v>4</v>
      </c>
      <c r="AA214" s="7"/>
      <c r="AB214" s="6"/>
      <c r="AC214" s="37" t="s">
        <v>4</v>
      </c>
      <c r="AD214" s="37" t="str">
        <f>IF(IF(X214&gt;0,1,0)+IF(SUM(K214:S214)&gt;0,1,0)+IF(F214&lt;&gt;"",1,0)+IF(W214&lt;&gt;"(Bitte Wählen)",1,0)+IF(AC214&lt;&gt;Optionen!$N$3,1)+IF(Z214&lt;&gt;"(Bitte Wählen)",1,0)=6,"Ja",IF(IF(X214&gt;0,1,0)+IF(SUM(K214:S214)&gt;0,1,0)+IF(F214&lt;&gt;"",1,0)+IF(W214&lt;&gt;"(Bitte Wählen)",1,0)+IF(AC214&lt;&gt;Optionen!$N$3,1)=0,"","Nein"))</f>
        <v/>
      </c>
      <c r="AE214" s="37" t="s">
        <v>4</v>
      </c>
    </row>
    <row r="215" spans="2:31" x14ac:dyDescent="0.3">
      <c r="B215" s="7"/>
      <c r="C215" s="7"/>
      <c r="D215" s="7"/>
      <c r="E215" s="7"/>
      <c r="F215" s="7"/>
      <c r="G215" s="7"/>
      <c r="H215" s="7"/>
      <c r="I215" s="31">
        <v>0</v>
      </c>
      <c r="J215" s="31"/>
      <c r="K215" s="31">
        <v>0</v>
      </c>
      <c r="L215" s="31">
        <v>0</v>
      </c>
      <c r="M215" s="31">
        <v>0</v>
      </c>
      <c r="N215" s="31">
        <v>0</v>
      </c>
      <c r="O215" s="31">
        <v>0</v>
      </c>
      <c r="P215" s="7"/>
      <c r="Q215" s="31">
        <v>0</v>
      </c>
      <c r="R215" s="7"/>
      <c r="S215" s="31">
        <v>0</v>
      </c>
      <c r="T215" s="31"/>
      <c r="U215" s="43"/>
      <c r="V215" s="7"/>
      <c r="W215" s="6" t="s">
        <v>4</v>
      </c>
      <c r="X215" s="33">
        <v>0</v>
      </c>
      <c r="Y215" s="7"/>
      <c r="Z215" s="43" t="s">
        <v>4</v>
      </c>
      <c r="AA215" s="7"/>
      <c r="AB215" s="6"/>
      <c r="AC215" s="37" t="s">
        <v>4</v>
      </c>
      <c r="AD215" s="37" t="str">
        <f>IF(IF(X215&gt;0,1,0)+IF(SUM(K215:S215)&gt;0,1,0)+IF(F215&lt;&gt;"",1,0)+IF(W215&lt;&gt;"(Bitte Wählen)",1,0)+IF(AC215&lt;&gt;Optionen!$N$3,1)+IF(Z215&lt;&gt;"(Bitte Wählen)",1,0)=6,"Ja",IF(IF(X215&gt;0,1,0)+IF(SUM(K215:S215)&gt;0,1,0)+IF(F215&lt;&gt;"",1,0)+IF(W215&lt;&gt;"(Bitte Wählen)",1,0)+IF(AC215&lt;&gt;Optionen!$N$3,1)=0,"","Nein"))</f>
        <v/>
      </c>
      <c r="AE215" s="37" t="s">
        <v>4</v>
      </c>
    </row>
    <row r="216" spans="2:31" x14ac:dyDescent="0.3">
      <c r="B216" s="7"/>
      <c r="C216" s="7"/>
      <c r="D216" s="7"/>
      <c r="E216" s="7"/>
      <c r="F216" s="7"/>
      <c r="G216" s="7"/>
      <c r="H216" s="7"/>
      <c r="I216" s="31">
        <v>0</v>
      </c>
      <c r="J216" s="31"/>
      <c r="K216" s="31">
        <v>0</v>
      </c>
      <c r="L216" s="31">
        <v>0</v>
      </c>
      <c r="M216" s="31">
        <v>0</v>
      </c>
      <c r="N216" s="31">
        <v>0</v>
      </c>
      <c r="O216" s="31">
        <v>0</v>
      </c>
      <c r="P216" s="7"/>
      <c r="Q216" s="31">
        <v>0</v>
      </c>
      <c r="R216" s="7"/>
      <c r="S216" s="31">
        <v>0</v>
      </c>
      <c r="T216" s="31"/>
      <c r="U216" s="43"/>
      <c r="V216" s="7"/>
      <c r="W216" s="6" t="s">
        <v>4</v>
      </c>
      <c r="X216" s="33">
        <v>0</v>
      </c>
      <c r="Y216" s="7"/>
      <c r="Z216" s="43" t="s">
        <v>4</v>
      </c>
      <c r="AA216" s="7"/>
      <c r="AB216" s="6"/>
      <c r="AC216" s="37" t="s">
        <v>4</v>
      </c>
      <c r="AD216" s="37" t="str">
        <f>IF(IF(X216&gt;0,1,0)+IF(SUM(K216:S216)&gt;0,1,0)+IF(F216&lt;&gt;"",1,0)+IF(W216&lt;&gt;"(Bitte Wählen)",1,0)+IF(AC216&lt;&gt;Optionen!$N$3,1)+IF(Z216&lt;&gt;"(Bitte Wählen)",1,0)=6,"Ja",IF(IF(X216&gt;0,1,0)+IF(SUM(K216:S216)&gt;0,1,0)+IF(F216&lt;&gt;"",1,0)+IF(W216&lt;&gt;"(Bitte Wählen)",1,0)+IF(AC216&lt;&gt;Optionen!$N$3,1)=0,"","Nein"))</f>
        <v/>
      </c>
      <c r="AE216" s="37" t="s">
        <v>4</v>
      </c>
    </row>
    <row r="217" spans="2:31" x14ac:dyDescent="0.3">
      <c r="B217" s="7"/>
      <c r="C217" s="7"/>
      <c r="D217" s="7"/>
      <c r="E217" s="7"/>
      <c r="F217" s="7"/>
      <c r="G217" s="7"/>
      <c r="H217" s="7"/>
      <c r="I217" s="31">
        <v>0</v>
      </c>
      <c r="J217" s="31"/>
      <c r="K217" s="31">
        <v>0</v>
      </c>
      <c r="L217" s="31">
        <v>0</v>
      </c>
      <c r="M217" s="31">
        <v>0</v>
      </c>
      <c r="N217" s="31">
        <v>0</v>
      </c>
      <c r="O217" s="31">
        <v>0</v>
      </c>
      <c r="P217" s="7"/>
      <c r="Q217" s="31">
        <v>0</v>
      </c>
      <c r="R217" s="7"/>
      <c r="S217" s="31">
        <v>0</v>
      </c>
      <c r="T217" s="31"/>
      <c r="U217" s="43"/>
      <c r="V217" s="7"/>
      <c r="W217" s="6" t="s">
        <v>4</v>
      </c>
      <c r="X217" s="33">
        <v>0</v>
      </c>
      <c r="Y217" s="7"/>
      <c r="Z217" s="43" t="s">
        <v>4</v>
      </c>
      <c r="AA217" s="7"/>
      <c r="AB217" s="6"/>
      <c r="AC217" s="37" t="s">
        <v>4</v>
      </c>
      <c r="AD217" s="37" t="str">
        <f>IF(IF(X217&gt;0,1,0)+IF(SUM(K217:S217)&gt;0,1,0)+IF(F217&lt;&gt;"",1,0)+IF(W217&lt;&gt;"(Bitte Wählen)",1,0)+IF(AC217&lt;&gt;Optionen!$N$3,1)+IF(Z217&lt;&gt;"(Bitte Wählen)",1,0)=6,"Ja",IF(IF(X217&gt;0,1,0)+IF(SUM(K217:S217)&gt;0,1,0)+IF(F217&lt;&gt;"",1,0)+IF(W217&lt;&gt;"(Bitte Wählen)",1,0)+IF(AC217&lt;&gt;Optionen!$N$3,1)=0,"","Nein"))</f>
        <v/>
      </c>
      <c r="AE217" s="37" t="s">
        <v>4</v>
      </c>
    </row>
    <row r="218" spans="2:31" x14ac:dyDescent="0.3">
      <c r="B218" s="7"/>
      <c r="C218" s="7"/>
      <c r="D218" s="7"/>
      <c r="E218" s="7"/>
      <c r="F218" s="7"/>
      <c r="G218" s="7"/>
      <c r="H218" s="7"/>
      <c r="I218" s="31">
        <v>0</v>
      </c>
      <c r="J218" s="31"/>
      <c r="K218" s="31">
        <v>0</v>
      </c>
      <c r="L218" s="31">
        <v>0</v>
      </c>
      <c r="M218" s="31">
        <v>0</v>
      </c>
      <c r="N218" s="31">
        <v>0</v>
      </c>
      <c r="O218" s="31">
        <v>0</v>
      </c>
      <c r="P218" s="7"/>
      <c r="Q218" s="31">
        <v>0</v>
      </c>
      <c r="R218" s="7"/>
      <c r="S218" s="31">
        <v>0</v>
      </c>
      <c r="T218" s="31"/>
      <c r="U218" s="43"/>
      <c r="V218" s="7"/>
      <c r="W218" s="6" t="s">
        <v>4</v>
      </c>
      <c r="X218" s="33">
        <v>0</v>
      </c>
      <c r="Y218" s="7"/>
      <c r="Z218" s="43" t="s">
        <v>4</v>
      </c>
      <c r="AA218" s="7"/>
      <c r="AB218" s="6"/>
      <c r="AC218" s="37" t="s">
        <v>4</v>
      </c>
      <c r="AD218" s="37" t="str">
        <f>IF(IF(X218&gt;0,1,0)+IF(SUM(K218:S218)&gt;0,1,0)+IF(F218&lt;&gt;"",1,0)+IF(W218&lt;&gt;"(Bitte Wählen)",1,0)+IF(AC218&lt;&gt;Optionen!$N$3,1)+IF(Z218&lt;&gt;"(Bitte Wählen)",1,0)=6,"Ja",IF(IF(X218&gt;0,1,0)+IF(SUM(K218:S218)&gt;0,1,0)+IF(F218&lt;&gt;"",1,0)+IF(W218&lt;&gt;"(Bitte Wählen)",1,0)+IF(AC218&lt;&gt;Optionen!$N$3,1)=0,"","Nein"))</f>
        <v/>
      </c>
      <c r="AE218" s="37" t="s">
        <v>4</v>
      </c>
    </row>
    <row r="219" spans="2:31" x14ac:dyDescent="0.3">
      <c r="B219" s="7"/>
      <c r="C219" s="7"/>
      <c r="D219" s="7"/>
      <c r="E219" s="7"/>
      <c r="F219" s="7"/>
      <c r="G219" s="7"/>
      <c r="H219" s="7"/>
      <c r="I219" s="31">
        <v>0</v>
      </c>
      <c r="J219" s="31"/>
      <c r="K219" s="31">
        <v>0</v>
      </c>
      <c r="L219" s="31">
        <v>0</v>
      </c>
      <c r="M219" s="31">
        <v>0</v>
      </c>
      <c r="N219" s="31">
        <v>0</v>
      </c>
      <c r="O219" s="31">
        <v>0</v>
      </c>
      <c r="P219" s="7"/>
      <c r="Q219" s="31">
        <v>0</v>
      </c>
      <c r="R219" s="7"/>
      <c r="S219" s="31">
        <v>0</v>
      </c>
      <c r="T219" s="31"/>
      <c r="U219" s="43"/>
      <c r="V219" s="7"/>
      <c r="W219" s="6" t="s">
        <v>4</v>
      </c>
      <c r="X219" s="33">
        <v>0</v>
      </c>
      <c r="Y219" s="7"/>
      <c r="Z219" s="43" t="s">
        <v>4</v>
      </c>
      <c r="AA219" s="7"/>
      <c r="AB219" s="6"/>
      <c r="AC219" s="37" t="s">
        <v>4</v>
      </c>
      <c r="AD219" s="37" t="str">
        <f>IF(IF(X219&gt;0,1,0)+IF(SUM(K219:S219)&gt;0,1,0)+IF(F219&lt;&gt;"",1,0)+IF(W219&lt;&gt;"(Bitte Wählen)",1,0)+IF(AC219&lt;&gt;Optionen!$N$3,1)+IF(Z219&lt;&gt;"(Bitte Wählen)",1,0)=6,"Ja",IF(IF(X219&gt;0,1,0)+IF(SUM(K219:S219)&gt;0,1,0)+IF(F219&lt;&gt;"",1,0)+IF(W219&lt;&gt;"(Bitte Wählen)",1,0)+IF(AC219&lt;&gt;Optionen!$N$3,1)=0,"","Nein"))</f>
        <v/>
      </c>
      <c r="AE219" s="37" t="s">
        <v>4</v>
      </c>
    </row>
    <row r="220" spans="2:31" x14ac:dyDescent="0.3">
      <c r="B220" s="7"/>
      <c r="C220" s="7"/>
      <c r="D220" s="7"/>
      <c r="E220" s="7"/>
      <c r="F220" s="7"/>
      <c r="G220" s="7"/>
      <c r="H220" s="7"/>
      <c r="I220" s="31">
        <v>0</v>
      </c>
      <c r="J220" s="31"/>
      <c r="K220" s="31">
        <v>0</v>
      </c>
      <c r="L220" s="31">
        <v>0</v>
      </c>
      <c r="M220" s="31">
        <v>0</v>
      </c>
      <c r="N220" s="31">
        <v>0</v>
      </c>
      <c r="O220" s="31">
        <v>0</v>
      </c>
      <c r="P220" s="7"/>
      <c r="Q220" s="31">
        <v>0</v>
      </c>
      <c r="R220" s="7"/>
      <c r="S220" s="31">
        <v>0</v>
      </c>
      <c r="T220" s="31"/>
      <c r="U220" s="43"/>
      <c r="V220" s="7"/>
      <c r="W220" s="6" t="s">
        <v>4</v>
      </c>
      <c r="X220" s="33">
        <v>0</v>
      </c>
      <c r="Y220" s="7"/>
      <c r="Z220" s="43" t="s">
        <v>4</v>
      </c>
      <c r="AA220" s="7"/>
      <c r="AB220" s="6"/>
      <c r="AC220" s="37" t="s">
        <v>4</v>
      </c>
      <c r="AD220" s="37" t="str">
        <f>IF(IF(X220&gt;0,1,0)+IF(SUM(K220:S220)&gt;0,1,0)+IF(F220&lt;&gt;"",1,0)+IF(W220&lt;&gt;"(Bitte Wählen)",1,0)+IF(AC220&lt;&gt;Optionen!$N$3,1)+IF(Z220&lt;&gt;"(Bitte Wählen)",1,0)=6,"Ja",IF(IF(X220&gt;0,1,0)+IF(SUM(K220:S220)&gt;0,1,0)+IF(F220&lt;&gt;"",1,0)+IF(W220&lt;&gt;"(Bitte Wählen)",1,0)+IF(AC220&lt;&gt;Optionen!$N$3,1)=0,"","Nein"))</f>
        <v/>
      </c>
      <c r="AE220" s="37" t="s">
        <v>4</v>
      </c>
    </row>
    <row r="221" spans="2:31" x14ac:dyDescent="0.3">
      <c r="B221" s="7"/>
      <c r="C221" s="7"/>
      <c r="D221" s="7"/>
      <c r="E221" s="7"/>
      <c r="F221" s="7"/>
      <c r="G221" s="7"/>
      <c r="H221" s="7"/>
      <c r="I221" s="31">
        <v>0</v>
      </c>
      <c r="J221" s="31"/>
      <c r="K221" s="31">
        <v>0</v>
      </c>
      <c r="L221" s="31">
        <v>0</v>
      </c>
      <c r="M221" s="31">
        <v>0</v>
      </c>
      <c r="N221" s="31">
        <v>0</v>
      </c>
      <c r="O221" s="31">
        <v>0</v>
      </c>
      <c r="P221" s="7"/>
      <c r="Q221" s="31">
        <v>0</v>
      </c>
      <c r="R221" s="7"/>
      <c r="S221" s="31">
        <v>0</v>
      </c>
      <c r="T221" s="31"/>
      <c r="U221" s="43"/>
      <c r="V221" s="7"/>
      <c r="W221" s="6" t="s">
        <v>4</v>
      </c>
      <c r="X221" s="33">
        <v>0</v>
      </c>
      <c r="Y221" s="7"/>
      <c r="Z221" s="43" t="s">
        <v>4</v>
      </c>
      <c r="AA221" s="7"/>
      <c r="AB221" s="6"/>
      <c r="AC221" s="37" t="s">
        <v>4</v>
      </c>
      <c r="AD221" s="37" t="str">
        <f>IF(IF(X221&gt;0,1,0)+IF(SUM(K221:S221)&gt;0,1,0)+IF(F221&lt;&gt;"",1,0)+IF(W221&lt;&gt;"(Bitte Wählen)",1,0)+IF(AC221&lt;&gt;Optionen!$N$3,1)+IF(Z221&lt;&gt;"(Bitte Wählen)",1,0)=6,"Ja",IF(IF(X221&gt;0,1,0)+IF(SUM(K221:S221)&gt;0,1,0)+IF(F221&lt;&gt;"",1,0)+IF(W221&lt;&gt;"(Bitte Wählen)",1,0)+IF(AC221&lt;&gt;Optionen!$N$3,1)=0,"","Nein"))</f>
        <v/>
      </c>
      <c r="AE221" s="37" t="s">
        <v>4</v>
      </c>
    </row>
    <row r="222" spans="2:31" x14ac:dyDescent="0.3">
      <c r="B222" s="7"/>
      <c r="C222" s="7"/>
      <c r="D222" s="7"/>
      <c r="E222" s="7"/>
      <c r="F222" s="7"/>
      <c r="G222" s="7"/>
      <c r="H222" s="7"/>
      <c r="I222" s="31">
        <v>0</v>
      </c>
      <c r="J222" s="31"/>
      <c r="K222" s="31">
        <v>0</v>
      </c>
      <c r="L222" s="31">
        <v>0</v>
      </c>
      <c r="M222" s="31">
        <v>0</v>
      </c>
      <c r="N222" s="31">
        <v>0</v>
      </c>
      <c r="O222" s="31">
        <v>0</v>
      </c>
      <c r="P222" s="7"/>
      <c r="Q222" s="31">
        <v>0</v>
      </c>
      <c r="R222" s="7"/>
      <c r="S222" s="31">
        <v>0</v>
      </c>
      <c r="T222" s="31"/>
      <c r="U222" s="43"/>
      <c r="V222" s="7"/>
      <c r="W222" s="6" t="s">
        <v>4</v>
      </c>
      <c r="X222" s="33">
        <v>0</v>
      </c>
      <c r="Y222" s="7"/>
      <c r="Z222" s="43" t="s">
        <v>4</v>
      </c>
      <c r="AA222" s="7"/>
      <c r="AB222" s="6"/>
      <c r="AC222" s="37" t="s">
        <v>4</v>
      </c>
      <c r="AD222" s="37" t="str">
        <f>IF(IF(X222&gt;0,1,0)+IF(SUM(K222:S222)&gt;0,1,0)+IF(F222&lt;&gt;"",1,0)+IF(W222&lt;&gt;"(Bitte Wählen)",1,0)+IF(AC222&lt;&gt;Optionen!$N$3,1)+IF(Z222&lt;&gt;"(Bitte Wählen)",1,0)=6,"Ja",IF(IF(X222&gt;0,1,0)+IF(SUM(K222:S222)&gt;0,1,0)+IF(F222&lt;&gt;"",1,0)+IF(W222&lt;&gt;"(Bitte Wählen)",1,0)+IF(AC222&lt;&gt;Optionen!$N$3,1)=0,"","Nein"))</f>
        <v/>
      </c>
      <c r="AE222" s="37" t="s">
        <v>4</v>
      </c>
    </row>
    <row r="223" spans="2:31" x14ac:dyDescent="0.3">
      <c r="B223" s="7"/>
      <c r="C223" s="7"/>
      <c r="D223" s="7"/>
      <c r="E223" s="7"/>
      <c r="F223" s="7"/>
      <c r="G223" s="7"/>
      <c r="H223" s="7"/>
      <c r="I223" s="31">
        <v>0</v>
      </c>
      <c r="J223" s="31"/>
      <c r="K223" s="31">
        <v>0</v>
      </c>
      <c r="L223" s="31">
        <v>0</v>
      </c>
      <c r="M223" s="31">
        <v>0</v>
      </c>
      <c r="N223" s="31">
        <v>0</v>
      </c>
      <c r="O223" s="31">
        <v>0</v>
      </c>
      <c r="P223" s="7"/>
      <c r="Q223" s="31">
        <v>0</v>
      </c>
      <c r="R223" s="7"/>
      <c r="S223" s="31">
        <v>0</v>
      </c>
      <c r="T223" s="31"/>
      <c r="U223" s="43"/>
      <c r="V223" s="7"/>
      <c r="W223" s="6" t="s">
        <v>4</v>
      </c>
      <c r="X223" s="33">
        <v>0</v>
      </c>
      <c r="Y223" s="7"/>
      <c r="Z223" s="43" t="s">
        <v>4</v>
      </c>
      <c r="AA223" s="7"/>
      <c r="AB223" s="6"/>
      <c r="AC223" s="37" t="s">
        <v>4</v>
      </c>
      <c r="AD223" s="37" t="str">
        <f>IF(IF(X223&gt;0,1,0)+IF(SUM(K223:S223)&gt;0,1,0)+IF(F223&lt;&gt;"",1,0)+IF(W223&lt;&gt;"(Bitte Wählen)",1,0)+IF(AC223&lt;&gt;Optionen!$N$3,1)+IF(Z223&lt;&gt;"(Bitte Wählen)",1,0)=6,"Ja",IF(IF(X223&gt;0,1,0)+IF(SUM(K223:S223)&gt;0,1,0)+IF(F223&lt;&gt;"",1,0)+IF(W223&lt;&gt;"(Bitte Wählen)",1,0)+IF(AC223&lt;&gt;Optionen!$N$3,1)=0,"","Nein"))</f>
        <v/>
      </c>
      <c r="AE223" s="37" t="s">
        <v>4</v>
      </c>
    </row>
    <row r="224" spans="2:31" x14ac:dyDescent="0.3">
      <c r="B224" s="7"/>
      <c r="C224" s="7"/>
      <c r="D224" s="7"/>
      <c r="E224" s="7"/>
      <c r="F224" s="7"/>
      <c r="G224" s="7"/>
      <c r="H224" s="7"/>
      <c r="I224" s="31">
        <v>0</v>
      </c>
      <c r="J224" s="31"/>
      <c r="K224" s="31">
        <v>0</v>
      </c>
      <c r="L224" s="31">
        <v>0</v>
      </c>
      <c r="M224" s="31">
        <v>0</v>
      </c>
      <c r="N224" s="31">
        <v>0</v>
      </c>
      <c r="O224" s="31">
        <v>0</v>
      </c>
      <c r="P224" s="7"/>
      <c r="Q224" s="31">
        <v>0</v>
      </c>
      <c r="R224" s="7"/>
      <c r="S224" s="31">
        <v>0</v>
      </c>
      <c r="T224" s="31"/>
      <c r="U224" s="43"/>
      <c r="V224" s="7"/>
      <c r="W224" s="6" t="s">
        <v>4</v>
      </c>
      <c r="X224" s="33">
        <v>0</v>
      </c>
      <c r="Y224" s="7"/>
      <c r="Z224" s="43" t="s">
        <v>4</v>
      </c>
      <c r="AA224" s="7"/>
      <c r="AB224" s="6"/>
      <c r="AC224" s="37" t="s">
        <v>4</v>
      </c>
      <c r="AD224" s="37" t="str">
        <f>IF(IF(X224&gt;0,1,0)+IF(SUM(K224:S224)&gt;0,1,0)+IF(F224&lt;&gt;"",1,0)+IF(W224&lt;&gt;"(Bitte Wählen)",1,0)+IF(AC224&lt;&gt;Optionen!$N$3,1)+IF(Z224&lt;&gt;"(Bitte Wählen)",1,0)=6,"Ja",IF(IF(X224&gt;0,1,0)+IF(SUM(K224:S224)&gt;0,1,0)+IF(F224&lt;&gt;"",1,0)+IF(W224&lt;&gt;"(Bitte Wählen)",1,0)+IF(AC224&lt;&gt;Optionen!$N$3,1)=0,"","Nein"))</f>
        <v/>
      </c>
      <c r="AE224" s="37" t="s">
        <v>4</v>
      </c>
    </row>
    <row r="225" spans="2:31" x14ac:dyDescent="0.3">
      <c r="B225" s="7"/>
      <c r="C225" s="7"/>
      <c r="D225" s="7"/>
      <c r="E225" s="7"/>
      <c r="F225" s="7"/>
      <c r="G225" s="7"/>
      <c r="H225" s="7"/>
      <c r="I225" s="31">
        <v>0</v>
      </c>
      <c r="J225" s="31"/>
      <c r="K225" s="31">
        <v>0</v>
      </c>
      <c r="L225" s="31">
        <v>0</v>
      </c>
      <c r="M225" s="31">
        <v>0</v>
      </c>
      <c r="N225" s="31">
        <v>0</v>
      </c>
      <c r="O225" s="31">
        <v>0</v>
      </c>
      <c r="P225" s="7"/>
      <c r="Q225" s="31">
        <v>0</v>
      </c>
      <c r="R225" s="7"/>
      <c r="S225" s="31">
        <v>0</v>
      </c>
      <c r="T225" s="31"/>
      <c r="U225" s="43"/>
      <c r="V225" s="7"/>
      <c r="W225" s="6" t="s">
        <v>4</v>
      </c>
      <c r="X225" s="33">
        <v>0</v>
      </c>
      <c r="Y225" s="7"/>
      <c r="Z225" s="43" t="s">
        <v>4</v>
      </c>
      <c r="AA225" s="7"/>
      <c r="AB225" s="6"/>
      <c r="AC225" s="37" t="s">
        <v>4</v>
      </c>
      <c r="AD225" s="37" t="str">
        <f>IF(IF(X225&gt;0,1,0)+IF(SUM(K225:S225)&gt;0,1,0)+IF(F225&lt;&gt;"",1,0)+IF(W225&lt;&gt;"(Bitte Wählen)",1,0)+IF(AC225&lt;&gt;Optionen!$N$3,1)+IF(Z225&lt;&gt;"(Bitte Wählen)",1,0)=6,"Ja",IF(IF(X225&gt;0,1,0)+IF(SUM(K225:S225)&gt;0,1,0)+IF(F225&lt;&gt;"",1,0)+IF(W225&lt;&gt;"(Bitte Wählen)",1,0)+IF(AC225&lt;&gt;Optionen!$N$3,1)=0,"","Nein"))</f>
        <v/>
      </c>
      <c r="AE225" s="37" t="s">
        <v>4</v>
      </c>
    </row>
    <row r="226" spans="2:31" x14ac:dyDescent="0.3">
      <c r="B226" s="7"/>
      <c r="C226" s="7"/>
      <c r="D226" s="7"/>
      <c r="E226" s="7"/>
      <c r="F226" s="7"/>
      <c r="G226" s="7"/>
      <c r="H226" s="7"/>
      <c r="I226" s="31">
        <v>0</v>
      </c>
      <c r="J226" s="31"/>
      <c r="K226" s="31">
        <v>0</v>
      </c>
      <c r="L226" s="31">
        <v>0</v>
      </c>
      <c r="M226" s="31">
        <v>0</v>
      </c>
      <c r="N226" s="31">
        <v>0</v>
      </c>
      <c r="O226" s="31">
        <v>0</v>
      </c>
      <c r="P226" s="7"/>
      <c r="Q226" s="31">
        <v>0</v>
      </c>
      <c r="R226" s="7"/>
      <c r="S226" s="31">
        <v>0</v>
      </c>
      <c r="T226" s="31"/>
      <c r="U226" s="43"/>
      <c r="V226" s="7"/>
      <c r="W226" s="6" t="s">
        <v>4</v>
      </c>
      <c r="X226" s="33">
        <v>0</v>
      </c>
      <c r="Y226" s="7"/>
      <c r="Z226" s="43" t="s">
        <v>4</v>
      </c>
      <c r="AA226" s="7"/>
      <c r="AB226" s="6"/>
      <c r="AC226" s="37" t="s">
        <v>4</v>
      </c>
      <c r="AD226" s="37" t="str">
        <f>IF(IF(X226&gt;0,1,0)+IF(SUM(K226:S226)&gt;0,1,0)+IF(F226&lt;&gt;"",1,0)+IF(W226&lt;&gt;"(Bitte Wählen)",1,0)+IF(AC226&lt;&gt;Optionen!$N$3,1)+IF(Z226&lt;&gt;"(Bitte Wählen)",1,0)=6,"Ja",IF(IF(X226&gt;0,1,0)+IF(SUM(K226:S226)&gt;0,1,0)+IF(F226&lt;&gt;"",1,0)+IF(W226&lt;&gt;"(Bitte Wählen)",1,0)+IF(AC226&lt;&gt;Optionen!$N$3,1)=0,"","Nein"))</f>
        <v/>
      </c>
      <c r="AE226" s="37" t="s">
        <v>4</v>
      </c>
    </row>
    <row r="227" spans="2:31" x14ac:dyDescent="0.3">
      <c r="B227" s="7"/>
      <c r="C227" s="7"/>
      <c r="D227" s="7"/>
      <c r="E227" s="7"/>
      <c r="F227" s="7"/>
      <c r="G227" s="7"/>
      <c r="H227" s="7"/>
      <c r="I227" s="31">
        <v>0</v>
      </c>
      <c r="J227" s="31"/>
      <c r="K227" s="31">
        <v>0</v>
      </c>
      <c r="L227" s="31">
        <v>0</v>
      </c>
      <c r="M227" s="31">
        <v>0</v>
      </c>
      <c r="N227" s="31">
        <v>0</v>
      </c>
      <c r="O227" s="31">
        <v>0</v>
      </c>
      <c r="P227" s="7"/>
      <c r="Q227" s="31">
        <v>0</v>
      </c>
      <c r="R227" s="7"/>
      <c r="S227" s="31">
        <v>0</v>
      </c>
      <c r="T227" s="31"/>
      <c r="U227" s="43"/>
      <c r="V227" s="7"/>
      <c r="W227" s="6" t="s">
        <v>4</v>
      </c>
      <c r="X227" s="33">
        <v>0</v>
      </c>
      <c r="Y227" s="7"/>
      <c r="Z227" s="43" t="s">
        <v>4</v>
      </c>
      <c r="AA227" s="7"/>
      <c r="AB227" s="6"/>
      <c r="AC227" s="37" t="s">
        <v>4</v>
      </c>
      <c r="AD227" s="37" t="str">
        <f>IF(IF(X227&gt;0,1,0)+IF(SUM(K227:S227)&gt;0,1,0)+IF(F227&lt;&gt;"",1,0)+IF(W227&lt;&gt;"(Bitte Wählen)",1,0)+IF(AC227&lt;&gt;Optionen!$N$3,1)+IF(Z227&lt;&gt;"(Bitte Wählen)",1,0)=6,"Ja",IF(IF(X227&gt;0,1,0)+IF(SUM(K227:S227)&gt;0,1,0)+IF(F227&lt;&gt;"",1,0)+IF(W227&lt;&gt;"(Bitte Wählen)",1,0)+IF(AC227&lt;&gt;Optionen!$N$3,1)=0,"","Nein"))</f>
        <v/>
      </c>
      <c r="AE227" s="37" t="s">
        <v>4</v>
      </c>
    </row>
    <row r="228" spans="2:31" x14ac:dyDescent="0.3">
      <c r="B228" s="7"/>
      <c r="C228" s="7"/>
      <c r="D228" s="7"/>
      <c r="E228" s="7"/>
      <c r="F228" s="7"/>
      <c r="G228" s="7"/>
      <c r="H228" s="7"/>
      <c r="I228" s="31">
        <v>0</v>
      </c>
      <c r="J228" s="31"/>
      <c r="K228" s="31">
        <v>0</v>
      </c>
      <c r="L228" s="31">
        <v>0</v>
      </c>
      <c r="M228" s="31">
        <v>0</v>
      </c>
      <c r="N228" s="31">
        <v>0</v>
      </c>
      <c r="O228" s="31">
        <v>0</v>
      </c>
      <c r="P228" s="7"/>
      <c r="Q228" s="31">
        <v>0</v>
      </c>
      <c r="R228" s="7"/>
      <c r="S228" s="31">
        <v>0</v>
      </c>
      <c r="T228" s="31"/>
      <c r="U228" s="43"/>
      <c r="V228" s="7"/>
      <c r="W228" s="6" t="s">
        <v>4</v>
      </c>
      <c r="X228" s="33">
        <v>0</v>
      </c>
      <c r="Y228" s="7"/>
      <c r="Z228" s="43" t="s">
        <v>4</v>
      </c>
      <c r="AA228" s="7"/>
      <c r="AB228" s="6"/>
      <c r="AC228" s="37" t="s">
        <v>4</v>
      </c>
      <c r="AD228" s="37" t="str">
        <f>IF(IF(X228&gt;0,1,0)+IF(SUM(K228:S228)&gt;0,1,0)+IF(F228&lt;&gt;"",1,0)+IF(W228&lt;&gt;"(Bitte Wählen)",1,0)+IF(AC228&lt;&gt;Optionen!$N$3,1)+IF(Z228&lt;&gt;"(Bitte Wählen)",1,0)=6,"Ja",IF(IF(X228&gt;0,1,0)+IF(SUM(K228:S228)&gt;0,1,0)+IF(F228&lt;&gt;"",1,0)+IF(W228&lt;&gt;"(Bitte Wählen)",1,0)+IF(AC228&lt;&gt;Optionen!$N$3,1)=0,"","Nein"))</f>
        <v/>
      </c>
      <c r="AE228" s="37" t="s">
        <v>4</v>
      </c>
    </row>
    <row r="229" spans="2:31" x14ac:dyDescent="0.3">
      <c r="B229" s="7"/>
      <c r="C229" s="7"/>
      <c r="D229" s="7"/>
      <c r="E229" s="7"/>
      <c r="F229" s="7"/>
      <c r="G229" s="7"/>
      <c r="H229" s="7"/>
      <c r="I229" s="31">
        <v>0</v>
      </c>
      <c r="J229" s="31"/>
      <c r="K229" s="31">
        <v>0</v>
      </c>
      <c r="L229" s="31">
        <v>0</v>
      </c>
      <c r="M229" s="31">
        <v>0</v>
      </c>
      <c r="N229" s="31">
        <v>0</v>
      </c>
      <c r="O229" s="31">
        <v>0</v>
      </c>
      <c r="P229" s="7"/>
      <c r="Q229" s="31">
        <v>0</v>
      </c>
      <c r="R229" s="7"/>
      <c r="S229" s="31">
        <v>0</v>
      </c>
      <c r="T229" s="31"/>
      <c r="U229" s="43"/>
      <c r="V229" s="7"/>
      <c r="W229" s="6" t="s">
        <v>4</v>
      </c>
      <c r="X229" s="33">
        <v>0</v>
      </c>
      <c r="Y229" s="7"/>
      <c r="Z229" s="43" t="s">
        <v>4</v>
      </c>
      <c r="AA229" s="7"/>
      <c r="AB229" s="6"/>
      <c r="AC229" s="37" t="s">
        <v>4</v>
      </c>
      <c r="AD229" s="37" t="str">
        <f>IF(IF(X229&gt;0,1,0)+IF(SUM(K229:S229)&gt;0,1,0)+IF(F229&lt;&gt;"",1,0)+IF(W229&lt;&gt;"(Bitte Wählen)",1,0)+IF(AC229&lt;&gt;Optionen!$N$3,1)+IF(Z229&lt;&gt;"(Bitte Wählen)",1,0)=6,"Ja",IF(IF(X229&gt;0,1,0)+IF(SUM(K229:S229)&gt;0,1,0)+IF(F229&lt;&gt;"",1,0)+IF(W229&lt;&gt;"(Bitte Wählen)",1,0)+IF(AC229&lt;&gt;Optionen!$N$3,1)=0,"","Nein"))</f>
        <v/>
      </c>
      <c r="AE229" s="37" t="s">
        <v>4</v>
      </c>
    </row>
    <row r="230" spans="2:31" x14ac:dyDescent="0.3">
      <c r="B230" s="7"/>
      <c r="C230" s="7"/>
      <c r="D230" s="7"/>
      <c r="E230" s="7"/>
      <c r="F230" s="7"/>
      <c r="G230" s="7"/>
      <c r="H230" s="7"/>
      <c r="I230" s="31">
        <v>0</v>
      </c>
      <c r="J230" s="31"/>
      <c r="K230" s="31">
        <v>0</v>
      </c>
      <c r="L230" s="31">
        <v>0</v>
      </c>
      <c r="M230" s="31">
        <v>0</v>
      </c>
      <c r="N230" s="31">
        <v>0</v>
      </c>
      <c r="O230" s="31">
        <v>0</v>
      </c>
      <c r="P230" s="7"/>
      <c r="Q230" s="31">
        <v>0</v>
      </c>
      <c r="R230" s="7"/>
      <c r="S230" s="31">
        <v>0</v>
      </c>
      <c r="T230" s="31"/>
      <c r="U230" s="43"/>
      <c r="V230" s="7"/>
      <c r="W230" s="6" t="s">
        <v>4</v>
      </c>
      <c r="X230" s="33">
        <v>0</v>
      </c>
      <c r="Y230" s="7"/>
      <c r="Z230" s="43" t="s">
        <v>4</v>
      </c>
      <c r="AA230" s="7"/>
      <c r="AB230" s="6"/>
      <c r="AC230" s="37" t="s">
        <v>4</v>
      </c>
      <c r="AD230" s="37" t="str">
        <f>IF(IF(X230&gt;0,1,0)+IF(SUM(K230:S230)&gt;0,1,0)+IF(F230&lt;&gt;"",1,0)+IF(W230&lt;&gt;"(Bitte Wählen)",1,0)+IF(AC230&lt;&gt;Optionen!$N$3,1)+IF(Z230&lt;&gt;"(Bitte Wählen)",1,0)=6,"Ja",IF(IF(X230&gt;0,1,0)+IF(SUM(K230:S230)&gt;0,1,0)+IF(F230&lt;&gt;"",1,0)+IF(W230&lt;&gt;"(Bitte Wählen)",1,0)+IF(AC230&lt;&gt;Optionen!$N$3,1)=0,"","Nein"))</f>
        <v/>
      </c>
      <c r="AE230" s="37" t="s">
        <v>4</v>
      </c>
    </row>
    <row r="231" spans="2:31" x14ac:dyDescent="0.3">
      <c r="B231" s="7"/>
      <c r="C231" s="7"/>
      <c r="D231" s="7"/>
      <c r="E231" s="7"/>
      <c r="F231" s="7"/>
      <c r="G231" s="7"/>
      <c r="H231" s="7"/>
      <c r="I231" s="31">
        <v>0</v>
      </c>
      <c r="J231" s="31"/>
      <c r="K231" s="31">
        <v>0</v>
      </c>
      <c r="L231" s="31">
        <v>0</v>
      </c>
      <c r="M231" s="31">
        <v>0</v>
      </c>
      <c r="N231" s="31">
        <v>0</v>
      </c>
      <c r="O231" s="31">
        <v>0</v>
      </c>
      <c r="P231" s="7"/>
      <c r="Q231" s="31">
        <v>0</v>
      </c>
      <c r="R231" s="7"/>
      <c r="S231" s="31">
        <v>0</v>
      </c>
      <c r="T231" s="31"/>
      <c r="U231" s="43"/>
      <c r="V231" s="7"/>
      <c r="W231" s="6" t="s">
        <v>4</v>
      </c>
      <c r="X231" s="33">
        <v>0</v>
      </c>
      <c r="Y231" s="7"/>
      <c r="Z231" s="43" t="s">
        <v>4</v>
      </c>
      <c r="AA231" s="7"/>
      <c r="AB231" s="6"/>
      <c r="AC231" s="37" t="s">
        <v>4</v>
      </c>
      <c r="AD231" s="37" t="str">
        <f>IF(IF(X231&gt;0,1,0)+IF(SUM(K231:S231)&gt;0,1,0)+IF(F231&lt;&gt;"",1,0)+IF(W231&lt;&gt;"(Bitte Wählen)",1,0)+IF(AC231&lt;&gt;Optionen!$N$3,1)+IF(Z231&lt;&gt;"(Bitte Wählen)",1,0)=6,"Ja",IF(IF(X231&gt;0,1,0)+IF(SUM(K231:S231)&gt;0,1,0)+IF(F231&lt;&gt;"",1,0)+IF(W231&lt;&gt;"(Bitte Wählen)",1,0)+IF(AC231&lt;&gt;Optionen!$N$3,1)=0,"","Nein"))</f>
        <v/>
      </c>
      <c r="AE231" s="37" t="s">
        <v>4</v>
      </c>
    </row>
    <row r="232" spans="2:31" x14ac:dyDescent="0.3">
      <c r="B232" s="7"/>
      <c r="C232" s="7"/>
      <c r="D232" s="7"/>
      <c r="E232" s="7"/>
      <c r="F232" s="7"/>
      <c r="G232" s="7"/>
      <c r="H232" s="7"/>
      <c r="I232" s="31">
        <v>0</v>
      </c>
      <c r="J232" s="31"/>
      <c r="K232" s="31">
        <v>0</v>
      </c>
      <c r="L232" s="31">
        <v>0</v>
      </c>
      <c r="M232" s="31">
        <v>0</v>
      </c>
      <c r="N232" s="31">
        <v>0</v>
      </c>
      <c r="O232" s="31">
        <v>0</v>
      </c>
      <c r="P232" s="7"/>
      <c r="Q232" s="31">
        <v>0</v>
      </c>
      <c r="R232" s="7"/>
      <c r="S232" s="31">
        <v>0</v>
      </c>
      <c r="T232" s="31"/>
      <c r="U232" s="43"/>
      <c r="V232" s="7"/>
      <c r="W232" s="6" t="s">
        <v>4</v>
      </c>
      <c r="X232" s="33">
        <v>0</v>
      </c>
      <c r="Y232" s="7"/>
      <c r="Z232" s="43" t="s">
        <v>4</v>
      </c>
      <c r="AA232" s="7"/>
      <c r="AB232" s="6"/>
      <c r="AC232" s="37" t="s">
        <v>4</v>
      </c>
      <c r="AD232" s="37" t="str">
        <f>IF(IF(X232&gt;0,1,0)+IF(SUM(K232:S232)&gt;0,1,0)+IF(F232&lt;&gt;"",1,0)+IF(W232&lt;&gt;"(Bitte Wählen)",1,0)+IF(AC232&lt;&gt;Optionen!$N$3,1)+IF(Z232&lt;&gt;"(Bitte Wählen)",1,0)=6,"Ja",IF(IF(X232&gt;0,1,0)+IF(SUM(K232:S232)&gt;0,1,0)+IF(F232&lt;&gt;"",1,0)+IF(W232&lt;&gt;"(Bitte Wählen)",1,0)+IF(AC232&lt;&gt;Optionen!$N$3,1)=0,"","Nein"))</f>
        <v/>
      </c>
      <c r="AE232" s="37" t="s">
        <v>4</v>
      </c>
    </row>
    <row r="233" spans="2:31" x14ac:dyDescent="0.3">
      <c r="B233" s="7"/>
      <c r="C233" s="7"/>
      <c r="D233" s="7"/>
      <c r="E233" s="7"/>
      <c r="F233" s="7"/>
      <c r="G233" s="7"/>
      <c r="H233" s="7"/>
      <c r="I233" s="31">
        <v>0</v>
      </c>
      <c r="J233" s="31"/>
      <c r="K233" s="31">
        <v>0</v>
      </c>
      <c r="L233" s="31">
        <v>0</v>
      </c>
      <c r="M233" s="31">
        <v>0</v>
      </c>
      <c r="N233" s="31">
        <v>0</v>
      </c>
      <c r="O233" s="31">
        <v>0</v>
      </c>
      <c r="P233" s="7"/>
      <c r="Q233" s="31">
        <v>0</v>
      </c>
      <c r="R233" s="7"/>
      <c r="S233" s="31">
        <v>0</v>
      </c>
      <c r="T233" s="31"/>
      <c r="U233" s="43"/>
      <c r="V233" s="7"/>
      <c r="W233" s="6" t="s">
        <v>4</v>
      </c>
      <c r="X233" s="33">
        <v>0</v>
      </c>
      <c r="Y233" s="7"/>
      <c r="Z233" s="43" t="s">
        <v>4</v>
      </c>
      <c r="AA233" s="7"/>
      <c r="AB233" s="6"/>
      <c r="AC233" s="37" t="s">
        <v>4</v>
      </c>
      <c r="AD233" s="37" t="str">
        <f>IF(IF(X233&gt;0,1,0)+IF(SUM(K233:S233)&gt;0,1,0)+IF(F233&lt;&gt;"",1,0)+IF(W233&lt;&gt;"(Bitte Wählen)",1,0)+IF(AC233&lt;&gt;Optionen!$N$3,1)+IF(Z233&lt;&gt;"(Bitte Wählen)",1,0)=6,"Ja",IF(IF(X233&gt;0,1,0)+IF(SUM(K233:S233)&gt;0,1,0)+IF(F233&lt;&gt;"",1,0)+IF(W233&lt;&gt;"(Bitte Wählen)",1,0)+IF(AC233&lt;&gt;Optionen!$N$3,1)=0,"","Nein"))</f>
        <v/>
      </c>
      <c r="AE233" s="37" t="s">
        <v>4</v>
      </c>
    </row>
    <row r="234" spans="2:31" x14ac:dyDescent="0.3">
      <c r="B234" s="7"/>
      <c r="C234" s="7"/>
      <c r="D234" s="7"/>
      <c r="E234" s="7"/>
      <c r="F234" s="7"/>
      <c r="G234" s="7"/>
      <c r="H234" s="7"/>
      <c r="I234" s="31">
        <v>0</v>
      </c>
      <c r="J234" s="31"/>
      <c r="K234" s="31">
        <v>0</v>
      </c>
      <c r="L234" s="31">
        <v>0</v>
      </c>
      <c r="M234" s="31">
        <v>0</v>
      </c>
      <c r="N234" s="31">
        <v>0</v>
      </c>
      <c r="O234" s="31">
        <v>0</v>
      </c>
      <c r="P234" s="7"/>
      <c r="Q234" s="31">
        <v>0</v>
      </c>
      <c r="R234" s="7"/>
      <c r="S234" s="31">
        <v>0</v>
      </c>
      <c r="T234" s="31"/>
      <c r="U234" s="43"/>
      <c r="V234" s="7"/>
      <c r="W234" s="6" t="s">
        <v>4</v>
      </c>
      <c r="X234" s="33">
        <v>0</v>
      </c>
      <c r="Y234" s="7"/>
      <c r="Z234" s="43" t="s">
        <v>4</v>
      </c>
      <c r="AA234" s="7"/>
      <c r="AB234" s="6"/>
      <c r="AC234" s="37" t="s">
        <v>4</v>
      </c>
      <c r="AD234" s="37" t="str">
        <f>IF(IF(X234&gt;0,1,0)+IF(SUM(K234:S234)&gt;0,1,0)+IF(F234&lt;&gt;"",1,0)+IF(W234&lt;&gt;"(Bitte Wählen)",1,0)+IF(AC234&lt;&gt;Optionen!$N$3,1)+IF(Z234&lt;&gt;"(Bitte Wählen)",1,0)=6,"Ja",IF(IF(X234&gt;0,1,0)+IF(SUM(K234:S234)&gt;0,1,0)+IF(F234&lt;&gt;"",1,0)+IF(W234&lt;&gt;"(Bitte Wählen)",1,0)+IF(AC234&lt;&gt;Optionen!$N$3,1)=0,"","Nein"))</f>
        <v/>
      </c>
      <c r="AE234" s="37" t="s">
        <v>4</v>
      </c>
    </row>
    <row r="235" spans="2:31" x14ac:dyDescent="0.3">
      <c r="B235" s="7"/>
      <c r="C235" s="7"/>
      <c r="D235" s="7"/>
      <c r="E235" s="7"/>
      <c r="F235" s="7"/>
      <c r="G235" s="7"/>
      <c r="H235" s="7"/>
      <c r="I235" s="31">
        <v>0</v>
      </c>
      <c r="J235" s="31"/>
      <c r="K235" s="31">
        <v>0</v>
      </c>
      <c r="L235" s="31">
        <v>0</v>
      </c>
      <c r="M235" s="31">
        <v>0</v>
      </c>
      <c r="N235" s="31">
        <v>0</v>
      </c>
      <c r="O235" s="31">
        <v>0</v>
      </c>
      <c r="P235" s="7"/>
      <c r="Q235" s="31">
        <v>0</v>
      </c>
      <c r="R235" s="7"/>
      <c r="S235" s="31">
        <v>0</v>
      </c>
      <c r="T235" s="31"/>
      <c r="U235" s="43"/>
      <c r="V235" s="7"/>
      <c r="W235" s="6" t="s">
        <v>4</v>
      </c>
      <c r="X235" s="33">
        <v>0</v>
      </c>
      <c r="Y235" s="7"/>
      <c r="Z235" s="43" t="s">
        <v>4</v>
      </c>
      <c r="AA235" s="7"/>
      <c r="AB235" s="6"/>
      <c r="AC235" s="37" t="s">
        <v>4</v>
      </c>
      <c r="AD235" s="37" t="str">
        <f>IF(IF(X235&gt;0,1,0)+IF(SUM(K235:S235)&gt;0,1,0)+IF(F235&lt;&gt;"",1,0)+IF(W235&lt;&gt;"(Bitte Wählen)",1,0)+IF(AC235&lt;&gt;Optionen!$N$3,1)+IF(Z235&lt;&gt;"(Bitte Wählen)",1,0)=6,"Ja",IF(IF(X235&gt;0,1,0)+IF(SUM(K235:S235)&gt;0,1,0)+IF(F235&lt;&gt;"",1,0)+IF(W235&lt;&gt;"(Bitte Wählen)",1,0)+IF(AC235&lt;&gt;Optionen!$N$3,1)=0,"","Nein"))</f>
        <v/>
      </c>
      <c r="AE235" s="37" t="s">
        <v>4</v>
      </c>
    </row>
    <row r="236" spans="2:31" x14ac:dyDescent="0.3">
      <c r="B236" s="7"/>
      <c r="C236" s="7"/>
      <c r="D236" s="7"/>
      <c r="E236" s="7"/>
      <c r="F236" s="7"/>
      <c r="G236" s="7"/>
      <c r="H236" s="7"/>
      <c r="I236" s="31">
        <v>0</v>
      </c>
      <c r="J236" s="31"/>
      <c r="K236" s="31">
        <v>0</v>
      </c>
      <c r="L236" s="31">
        <v>0</v>
      </c>
      <c r="M236" s="31">
        <v>0</v>
      </c>
      <c r="N236" s="31">
        <v>0</v>
      </c>
      <c r="O236" s="31">
        <v>0</v>
      </c>
      <c r="P236" s="7"/>
      <c r="Q236" s="31">
        <v>0</v>
      </c>
      <c r="R236" s="7"/>
      <c r="S236" s="31">
        <v>0</v>
      </c>
      <c r="T236" s="31"/>
      <c r="U236" s="43"/>
      <c r="V236" s="7"/>
      <c r="W236" s="6" t="s">
        <v>4</v>
      </c>
      <c r="X236" s="33">
        <v>0</v>
      </c>
      <c r="Y236" s="7"/>
      <c r="Z236" s="43" t="s">
        <v>4</v>
      </c>
      <c r="AA236" s="7"/>
      <c r="AB236" s="6"/>
      <c r="AC236" s="37" t="s">
        <v>4</v>
      </c>
      <c r="AD236" s="37" t="str">
        <f>IF(IF(X236&gt;0,1,0)+IF(SUM(K236:S236)&gt;0,1,0)+IF(F236&lt;&gt;"",1,0)+IF(W236&lt;&gt;"(Bitte Wählen)",1,0)+IF(AC236&lt;&gt;Optionen!$N$3,1)+IF(Z236&lt;&gt;"(Bitte Wählen)",1,0)=6,"Ja",IF(IF(X236&gt;0,1,0)+IF(SUM(K236:S236)&gt;0,1,0)+IF(F236&lt;&gt;"",1,0)+IF(W236&lt;&gt;"(Bitte Wählen)",1,0)+IF(AC236&lt;&gt;Optionen!$N$3,1)=0,"","Nein"))</f>
        <v/>
      </c>
      <c r="AE236" s="37" t="s">
        <v>4</v>
      </c>
    </row>
    <row r="237" spans="2:31" x14ac:dyDescent="0.3">
      <c r="B237" s="7"/>
      <c r="C237" s="7"/>
      <c r="D237" s="7"/>
      <c r="E237" s="7"/>
      <c r="F237" s="7"/>
      <c r="G237" s="7"/>
      <c r="H237" s="7"/>
      <c r="I237" s="31">
        <v>0</v>
      </c>
      <c r="J237" s="31"/>
      <c r="K237" s="31">
        <v>0</v>
      </c>
      <c r="L237" s="31">
        <v>0</v>
      </c>
      <c r="M237" s="31">
        <v>0</v>
      </c>
      <c r="N237" s="31">
        <v>0</v>
      </c>
      <c r="O237" s="31">
        <v>0</v>
      </c>
      <c r="P237" s="7"/>
      <c r="Q237" s="31">
        <v>0</v>
      </c>
      <c r="R237" s="7"/>
      <c r="S237" s="31">
        <v>0</v>
      </c>
      <c r="T237" s="31"/>
      <c r="U237" s="43"/>
      <c r="V237" s="7"/>
      <c r="W237" s="6" t="s">
        <v>4</v>
      </c>
      <c r="X237" s="33">
        <v>0</v>
      </c>
      <c r="Y237" s="7"/>
      <c r="Z237" s="43" t="s">
        <v>4</v>
      </c>
      <c r="AA237" s="7"/>
      <c r="AB237" s="6"/>
      <c r="AC237" s="37" t="s">
        <v>4</v>
      </c>
      <c r="AD237" s="37" t="str">
        <f>IF(IF(X237&gt;0,1,0)+IF(SUM(K237:S237)&gt;0,1,0)+IF(F237&lt;&gt;"",1,0)+IF(W237&lt;&gt;"(Bitte Wählen)",1,0)+IF(AC237&lt;&gt;Optionen!$N$3,1)+IF(Z237&lt;&gt;"(Bitte Wählen)",1,0)=6,"Ja",IF(IF(X237&gt;0,1,0)+IF(SUM(K237:S237)&gt;0,1,0)+IF(F237&lt;&gt;"",1,0)+IF(W237&lt;&gt;"(Bitte Wählen)",1,0)+IF(AC237&lt;&gt;Optionen!$N$3,1)=0,"","Nein"))</f>
        <v/>
      </c>
      <c r="AE237" s="37" t="s">
        <v>4</v>
      </c>
    </row>
    <row r="238" spans="2:31" x14ac:dyDescent="0.3">
      <c r="B238" s="7"/>
      <c r="C238" s="7"/>
      <c r="D238" s="7"/>
      <c r="E238" s="7"/>
      <c r="F238" s="7"/>
      <c r="G238" s="7"/>
      <c r="H238" s="7"/>
      <c r="I238" s="31">
        <v>0</v>
      </c>
      <c r="J238" s="31"/>
      <c r="K238" s="31">
        <v>0</v>
      </c>
      <c r="L238" s="31">
        <v>0</v>
      </c>
      <c r="M238" s="31">
        <v>0</v>
      </c>
      <c r="N238" s="31">
        <v>0</v>
      </c>
      <c r="O238" s="31">
        <v>0</v>
      </c>
      <c r="P238" s="7"/>
      <c r="Q238" s="31">
        <v>0</v>
      </c>
      <c r="R238" s="7"/>
      <c r="S238" s="31">
        <v>0</v>
      </c>
      <c r="T238" s="31"/>
      <c r="U238" s="43"/>
      <c r="V238" s="7"/>
      <c r="W238" s="6" t="s">
        <v>4</v>
      </c>
      <c r="X238" s="33">
        <v>0</v>
      </c>
      <c r="Y238" s="7"/>
      <c r="Z238" s="43" t="s">
        <v>4</v>
      </c>
      <c r="AA238" s="7"/>
      <c r="AB238" s="6"/>
      <c r="AC238" s="37" t="s">
        <v>4</v>
      </c>
      <c r="AD238" s="37" t="str">
        <f>IF(IF(X238&gt;0,1,0)+IF(SUM(K238:S238)&gt;0,1,0)+IF(F238&lt;&gt;"",1,0)+IF(W238&lt;&gt;"(Bitte Wählen)",1,0)+IF(AC238&lt;&gt;Optionen!$N$3,1)+IF(Z238&lt;&gt;"(Bitte Wählen)",1,0)=6,"Ja",IF(IF(X238&gt;0,1,0)+IF(SUM(K238:S238)&gt;0,1,0)+IF(F238&lt;&gt;"",1,0)+IF(W238&lt;&gt;"(Bitte Wählen)",1,0)+IF(AC238&lt;&gt;Optionen!$N$3,1)=0,"","Nein"))</f>
        <v/>
      </c>
      <c r="AE238" s="37" t="s">
        <v>4</v>
      </c>
    </row>
    <row r="239" spans="2:31" x14ac:dyDescent="0.3">
      <c r="B239" s="7"/>
      <c r="C239" s="7"/>
      <c r="D239" s="7"/>
      <c r="E239" s="7"/>
      <c r="F239" s="7"/>
      <c r="G239" s="7"/>
      <c r="H239" s="7"/>
      <c r="I239" s="31">
        <v>0</v>
      </c>
      <c r="J239" s="31"/>
      <c r="K239" s="31">
        <v>0</v>
      </c>
      <c r="L239" s="31">
        <v>0</v>
      </c>
      <c r="M239" s="31">
        <v>0</v>
      </c>
      <c r="N239" s="31">
        <v>0</v>
      </c>
      <c r="O239" s="31">
        <v>0</v>
      </c>
      <c r="P239" s="7"/>
      <c r="Q239" s="31">
        <v>0</v>
      </c>
      <c r="R239" s="7"/>
      <c r="S239" s="31">
        <v>0</v>
      </c>
      <c r="T239" s="31"/>
      <c r="U239" s="43"/>
      <c r="V239" s="7"/>
      <c r="W239" s="6" t="s">
        <v>4</v>
      </c>
      <c r="X239" s="33">
        <v>0</v>
      </c>
      <c r="Y239" s="7"/>
      <c r="Z239" s="43" t="s">
        <v>4</v>
      </c>
      <c r="AA239" s="7"/>
      <c r="AB239" s="6"/>
      <c r="AC239" s="37" t="s">
        <v>4</v>
      </c>
      <c r="AD239" s="37" t="str">
        <f>IF(IF(X239&gt;0,1,0)+IF(SUM(K239:S239)&gt;0,1,0)+IF(F239&lt;&gt;"",1,0)+IF(W239&lt;&gt;"(Bitte Wählen)",1,0)+IF(AC239&lt;&gt;Optionen!$N$3,1)+IF(Z239&lt;&gt;"(Bitte Wählen)",1,0)=6,"Ja",IF(IF(X239&gt;0,1,0)+IF(SUM(K239:S239)&gt;0,1,0)+IF(F239&lt;&gt;"",1,0)+IF(W239&lt;&gt;"(Bitte Wählen)",1,0)+IF(AC239&lt;&gt;Optionen!$N$3,1)=0,"","Nein"))</f>
        <v/>
      </c>
      <c r="AE239" s="37" t="s">
        <v>4</v>
      </c>
    </row>
    <row r="240" spans="2:31" x14ac:dyDescent="0.3">
      <c r="B240" s="7"/>
      <c r="C240" s="7"/>
      <c r="D240" s="7"/>
      <c r="E240" s="7"/>
      <c r="F240" s="7"/>
      <c r="G240" s="7"/>
      <c r="H240" s="7"/>
      <c r="I240" s="31">
        <v>0</v>
      </c>
      <c r="J240" s="31"/>
      <c r="K240" s="31">
        <v>0</v>
      </c>
      <c r="L240" s="31">
        <v>0</v>
      </c>
      <c r="M240" s="31">
        <v>0</v>
      </c>
      <c r="N240" s="31">
        <v>0</v>
      </c>
      <c r="O240" s="31">
        <v>0</v>
      </c>
      <c r="P240" s="7"/>
      <c r="Q240" s="31">
        <v>0</v>
      </c>
      <c r="R240" s="7"/>
      <c r="S240" s="31">
        <v>0</v>
      </c>
      <c r="T240" s="31"/>
      <c r="U240" s="43"/>
      <c r="V240" s="7"/>
      <c r="W240" s="6" t="s">
        <v>4</v>
      </c>
      <c r="X240" s="33">
        <v>0</v>
      </c>
      <c r="Y240" s="7"/>
      <c r="Z240" s="43" t="s">
        <v>4</v>
      </c>
      <c r="AA240" s="7"/>
      <c r="AB240" s="6"/>
      <c r="AC240" s="37" t="s">
        <v>4</v>
      </c>
      <c r="AD240" s="37" t="str">
        <f>IF(IF(X240&gt;0,1,0)+IF(SUM(K240:S240)&gt;0,1,0)+IF(F240&lt;&gt;"",1,0)+IF(W240&lt;&gt;"(Bitte Wählen)",1,0)+IF(AC240&lt;&gt;Optionen!$N$3,1)+IF(Z240&lt;&gt;"(Bitte Wählen)",1,0)=6,"Ja",IF(IF(X240&gt;0,1,0)+IF(SUM(K240:S240)&gt;0,1,0)+IF(F240&lt;&gt;"",1,0)+IF(W240&lt;&gt;"(Bitte Wählen)",1,0)+IF(AC240&lt;&gt;Optionen!$N$3,1)=0,"","Nein"))</f>
        <v/>
      </c>
      <c r="AE240" s="37" t="s">
        <v>4</v>
      </c>
    </row>
    <row r="241" spans="2:31" x14ac:dyDescent="0.3">
      <c r="B241" s="7"/>
      <c r="C241" s="7"/>
      <c r="D241" s="7"/>
      <c r="E241" s="7"/>
      <c r="F241" s="7"/>
      <c r="G241" s="7"/>
      <c r="H241" s="7"/>
      <c r="I241" s="31">
        <v>0</v>
      </c>
      <c r="J241" s="31"/>
      <c r="K241" s="31">
        <v>0</v>
      </c>
      <c r="L241" s="31">
        <v>0</v>
      </c>
      <c r="M241" s="31">
        <v>0</v>
      </c>
      <c r="N241" s="31">
        <v>0</v>
      </c>
      <c r="O241" s="31">
        <v>0</v>
      </c>
      <c r="P241" s="7"/>
      <c r="Q241" s="31">
        <v>0</v>
      </c>
      <c r="R241" s="7"/>
      <c r="S241" s="31">
        <v>0</v>
      </c>
      <c r="T241" s="31"/>
      <c r="U241" s="43"/>
      <c r="V241" s="7"/>
      <c r="W241" s="6" t="s">
        <v>4</v>
      </c>
      <c r="X241" s="33">
        <v>0</v>
      </c>
      <c r="Y241" s="7"/>
      <c r="Z241" s="43" t="s">
        <v>4</v>
      </c>
      <c r="AA241" s="7"/>
      <c r="AB241" s="6"/>
      <c r="AC241" s="37" t="s">
        <v>4</v>
      </c>
      <c r="AD241" s="37" t="str">
        <f>IF(IF(X241&gt;0,1,0)+IF(SUM(K241:S241)&gt;0,1,0)+IF(F241&lt;&gt;"",1,0)+IF(W241&lt;&gt;"(Bitte Wählen)",1,0)+IF(AC241&lt;&gt;Optionen!$N$3,1)+IF(Z241&lt;&gt;"(Bitte Wählen)",1,0)=6,"Ja",IF(IF(X241&gt;0,1,0)+IF(SUM(K241:S241)&gt;0,1,0)+IF(F241&lt;&gt;"",1,0)+IF(W241&lt;&gt;"(Bitte Wählen)",1,0)+IF(AC241&lt;&gt;Optionen!$N$3,1)=0,"","Nein"))</f>
        <v/>
      </c>
      <c r="AE241" s="37" t="s">
        <v>4</v>
      </c>
    </row>
    <row r="242" spans="2:31" x14ac:dyDescent="0.3">
      <c r="B242" s="7"/>
      <c r="C242" s="7"/>
      <c r="D242" s="7"/>
      <c r="E242" s="7"/>
      <c r="F242" s="7"/>
      <c r="G242" s="7"/>
      <c r="H242" s="7"/>
      <c r="I242" s="31">
        <v>0</v>
      </c>
      <c r="J242" s="31"/>
      <c r="K242" s="31">
        <v>0</v>
      </c>
      <c r="L242" s="31">
        <v>0</v>
      </c>
      <c r="M242" s="31">
        <v>0</v>
      </c>
      <c r="N242" s="31">
        <v>0</v>
      </c>
      <c r="O242" s="31">
        <v>0</v>
      </c>
      <c r="P242" s="7"/>
      <c r="Q242" s="31">
        <v>0</v>
      </c>
      <c r="R242" s="7"/>
      <c r="S242" s="31">
        <v>0</v>
      </c>
      <c r="T242" s="31"/>
      <c r="U242" s="43"/>
      <c r="V242" s="7"/>
      <c r="W242" s="6" t="s">
        <v>4</v>
      </c>
      <c r="X242" s="33">
        <v>0</v>
      </c>
      <c r="Y242" s="7"/>
      <c r="Z242" s="43" t="s">
        <v>4</v>
      </c>
      <c r="AA242" s="7"/>
      <c r="AB242" s="6"/>
      <c r="AC242" s="37" t="s">
        <v>4</v>
      </c>
      <c r="AD242" s="37" t="str">
        <f>IF(IF(X242&gt;0,1,0)+IF(SUM(K242:S242)&gt;0,1,0)+IF(F242&lt;&gt;"",1,0)+IF(W242&lt;&gt;"(Bitte Wählen)",1,0)+IF(AC242&lt;&gt;Optionen!$N$3,1)+IF(Z242&lt;&gt;"(Bitte Wählen)",1,0)=6,"Ja",IF(IF(X242&gt;0,1,0)+IF(SUM(K242:S242)&gt;0,1,0)+IF(F242&lt;&gt;"",1,0)+IF(W242&lt;&gt;"(Bitte Wählen)",1,0)+IF(AC242&lt;&gt;Optionen!$N$3,1)=0,"","Nein"))</f>
        <v/>
      </c>
      <c r="AE242" s="37" t="s">
        <v>4</v>
      </c>
    </row>
    <row r="243" spans="2:31" x14ac:dyDescent="0.3">
      <c r="B243" s="7"/>
      <c r="C243" s="7"/>
      <c r="D243" s="7"/>
      <c r="E243" s="7"/>
      <c r="F243" s="7"/>
      <c r="G243" s="7"/>
      <c r="H243" s="7"/>
      <c r="I243" s="31">
        <v>0</v>
      </c>
      <c r="J243" s="31"/>
      <c r="K243" s="31">
        <v>0</v>
      </c>
      <c r="L243" s="31">
        <v>0</v>
      </c>
      <c r="M243" s="31">
        <v>0</v>
      </c>
      <c r="N243" s="31">
        <v>0</v>
      </c>
      <c r="O243" s="31">
        <v>0</v>
      </c>
      <c r="P243" s="7"/>
      <c r="Q243" s="31">
        <v>0</v>
      </c>
      <c r="R243" s="7"/>
      <c r="S243" s="31">
        <v>0</v>
      </c>
      <c r="T243" s="31"/>
      <c r="U243" s="43"/>
      <c r="V243" s="7"/>
      <c r="W243" s="6" t="s">
        <v>4</v>
      </c>
      <c r="X243" s="33">
        <v>0</v>
      </c>
      <c r="Y243" s="7"/>
      <c r="Z243" s="43" t="s">
        <v>4</v>
      </c>
      <c r="AA243" s="7"/>
      <c r="AB243" s="6"/>
      <c r="AC243" s="37" t="s">
        <v>4</v>
      </c>
      <c r="AD243" s="37" t="str">
        <f>IF(IF(X243&gt;0,1,0)+IF(SUM(K243:S243)&gt;0,1,0)+IF(F243&lt;&gt;"",1,0)+IF(W243&lt;&gt;"(Bitte Wählen)",1,0)+IF(AC243&lt;&gt;Optionen!$N$3,1)+IF(Z243&lt;&gt;"(Bitte Wählen)",1,0)=6,"Ja",IF(IF(X243&gt;0,1,0)+IF(SUM(K243:S243)&gt;0,1,0)+IF(F243&lt;&gt;"",1,0)+IF(W243&lt;&gt;"(Bitte Wählen)",1,0)+IF(AC243&lt;&gt;Optionen!$N$3,1)=0,"","Nein"))</f>
        <v/>
      </c>
      <c r="AE243" s="37" t="s">
        <v>4</v>
      </c>
    </row>
    <row r="244" spans="2:31" x14ac:dyDescent="0.3">
      <c r="B244" s="7"/>
      <c r="C244" s="7"/>
      <c r="D244" s="7"/>
      <c r="E244" s="7"/>
      <c r="F244" s="7"/>
      <c r="G244" s="7"/>
      <c r="H244" s="7"/>
      <c r="I244" s="31">
        <v>0</v>
      </c>
      <c r="J244" s="31"/>
      <c r="K244" s="31">
        <v>0</v>
      </c>
      <c r="L244" s="31">
        <v>0</v>
      </c>
      <c r="M244" s="31">
        <v>0</v>
      </c>
      <c r="N244" s="31">
        <v>0</v>
      </c>
      <c r="O244" s="31">
        <v>0</v>
      </c>
      <c r="P244" s="7"/>
      <c r="Q244" s="31">
        <v>0</v>
      </c>
      <c r="R244" s="7"/>
      <c r="S244" s="31">
        <v>0</v>
      </c>
      <c r="T244" s="31"/>
      <c r="U244" s="43"/>
      <c r="V244" s="7"/>
      <c r="W244" s="6" t="s">
        <v>4</v>
      </c>
      <c r="X244" s="33">
        <v>0</v>
      </c>
      <c r="Y244" s="7"/>
      <c r="Z244" s="43" t="s">
        <v>4</v>
      </c>
      <c r="AA244" s="7"/>
      <c r="AB244" s="6"/>
      <c r="AC244" s="37" t="s">
        <v>4</v>
      </c>
      <c r="AD244" s="37" t="str">
        <f>IF(IF(X244&gt;0,1,0)+IF(SUM(K244:S244)&gt;0,1,0)+IF(F244&lt;&gt;"",1,0)+IF(W244&lt;&gt;"(Bitte Wählen)",1,0)+IF(AC244&lt;&gt;Optionen!$N$3,1)+IF(Z244&lt;&gt;"(Bitte Wählen)",1,0)=6,"Ja",IF(IF(X244&gt;0,1,0)+IF(SUM(K244:S244)&gt;0,1,0)+IF(F244&lt;&gt;"",1,0)+IF(W244&lt;&gt;"(Bitte Wählen)",1,0)+IF(AC244&lt;&gt;Optionen!$N$3,1)=0,"","Nein"))</f>
        <v/>
      </c>
      <c r="AE244" s="37" t="s">
        <v>4</v>
      </c>
    </row>
    <row r="245" spans="2:31" x14ac:dyDescent="0.3">
      <c r="B245" s="7"/>
      <c r="C245" s="7"/>
      <c r="D245" s="7"/>
      <c r="E245" s="7"/>
      <c r="F245" s="7"/>
      <c r="G245" s="7"/>
      <c r="H245" s="7"/>
      <c r="I245" s="31">
        <v>0</v>
      </c>
      <c r="J245" s="31"/>
      <c r="K245" s="31">
        <v>0</v>
      </c>
      <c r="L245" s="31">
        <v>0</v>
      </c>
      <c r="M245" s="31">
        <v>0</v>
      </c>
      <c r="N245" s="31">
        <v>0</v>
      </c>
      <c r="O245" s="31">
        <v>0</v>
      </c>
      <c r="P245" s="7"/>
      <c r="Q245" s="31">
        <v>0</v>
      </c>
      <c r="R245" s="7"/>
      <c r="S245" s="31">
        <v>0</v>
      </c>
      <c r="T245" s="31"/>
      <c r="U245" s="43"/>
      <c r="V245" s="7"/>
      <c r="W245" s="6" t="s">
        <v>4</v>
      </c>
      <c r="X245" s="33">
        <v>0</v>
      </c>
      <c r="Y245" s="7"/>
      <c r="Z245" s="43" t="s">
        <v>4</v>
      </c>
      <c r="AA245" s="7"/>
      <c r="AB245" s="6"/>
      <c r="AC245" s="37" t="s">
        <v>4</v>
      </c>
      <c r="AD245" s="37" t="str">
        <f>IF(IF(X245&gt;0,1,0)+IF(SUM(K245:S245)&gt;0,1,0)+IF(F245&lt;&gt;"",1,0)+IF(W245&lt;&gt;"(Bitte Wählen)",1,0)+IF(AC245&lt;&gt;Optionen!$N$3,1)+IF(Z245&lt;&gt;"(Bitte Wählen)",1,0)=6,"Ja",IF(IF(X245&gt;0,1,0)+IF(SUM(K245:S245)&gt;0,1,0)+IF(F245&lt;&gt;"",1,0)+IF(W245&lt;&gt;"(Bitte Wählen)",1,0)+IF(AC245&lt;&gt;Optionen!$N$3,1)=0,"","Nein"))</f>
        <v/>
      </c>
      <c r="AE245" s="37" t="s">
        <v>4</v>
      </c>
    </row>
    <row r="246" spans="2:31" x14ac:dyDescent="0.3">
      <c r="B246" s="7"/>
      <c r="C246" s="7"/>
      <c r="D246" s="7"/>
      <c r="E246" s="7"/>
      <c r="F246" s="7"/>
      <c r="G246" s="7"/>
      <c r="H246" s="7"/>
      <c r="I246" s="31">
        <v>0</v>
      </c>
      <c r="J246" s="31"/>
      <c r="K246" s="31">
        <v>0</v>
      </c>
      <c r="L246" s="31">
        <v>0</v>
      </c>
      <c r="M246" s="31">
        <v>0</v>
      </c>
      <c r="N246" s="31">
        <v>0</v>
      </c>
      <c r="O246" s="31">
        <v>0</v>
      </c>
      <c r="P246" s="7"/>
      <c r="Q246" s="31">
        <v>0</v>
      </c>
      <c r="R246" s="7"/>
      <c r="S246" s="31">
        <v>0</v>
      </c>
      <c r="T246" s="31"/>
      <c r="U246" s="43"/>
      <c r="V246" s="7"/>
      <c r="W246" s="6" t="s">
        <v>4</v>
      </c>
      <c r="X246" s="33">
        <v>0</v>
      </c>
      <c r="Y246" s="7"/>
      <c r="Z246" s="43" t="s">
        <v>4</v>
      </c>
      <c r="AA246" s="7"/>
      <c r="AB246" s="6"/>
      <c r="AC246" s="37" t="s">
        <v>4</v>
      </c>
      <c r="AD246" s="37" t="str">
        <f>IF(IF(X246&gt;0,1,0)+IF(SUM(K246:S246)&gt;0,1,0)+IF(F246&lt;&gt;"",1,0)+IF(W246&lt;&gt;"(Bitte Wählen)",1,0)+IF(AC246&lt;&gt;Optionen!$N$3,1)+IF(Z246&lt;&gt;"(Bitte Wählen)",1,0)=6,"Ja",IF(IF(X246&gt;0,1,0)+IF(SUM(K246:S246)&gt;0,1,0)+IF(F246&lt;&gt;"",1,0)+IF(W246&lt;&gt;"(Bitte Wählen)",1,0)+IF(AC246&lt;&gt;Optionen!$N$3,1)=0,"","Nein"))</f>
        <v/>
      </c>
      <c r="AE246" s="37" t="s">
        <v>4</v>
      </c>
    </row>
    <row r="247" spans="2:31" x14ac:dyDescent="0.3">
      <c r="B247" s="7"/>
      <c r="C247" s="7"/>
      <c r="D247" s="7"/>
      <c r="E247" s="7"/>
      <c r="F247" s="7"/>
      <c r="G247" s="7"/>
      <c r="H247" s="7"/>
      <c r="I247" s="31">
        <v>0</v>
      </c>
      <c r="J247" s="31"/>
      <c r="K247" s="31">
        <v>0</v>
      </c>
      <c r="L247" s="31">
        <v>0</v>
      </c>
      <c r="M247" s="31">
        <v>0</v>
      </c>
      <c r="N247" s="31">
        <v>0</v>
      </c>
      <c r="O247" s="31">
        <v>0</v>
      </c>
      <c r="P247" s="7"/>
      <c r="Q247" s="31">
        <v>0</v>
      </c>
      <c r="R247" s="7"/>
      <c r="S247" s="31">
        <v>0</v>
      </c>
      <c r="T247" s="31"/>
      <c r="U247" s="43"/>
      <c r="V247" s="7"/>
      <c r="W247" s="6" t="s">
        <v>4</v>
      </c>
      <c r="X247" s="33">
        <v>0</v>
      </c>
      <c r="Y247" s="7"/>
      <c r="Z247" s="43" t="s">
        <v>4</v>
      </c>
      <c r="AA247" s="7"/>
      <c r="AB247" s="6"/>
      <c r="AC247" s="37" t="s">
        <v>4</v>
      </c>
      <c r="AD247" s="37" t="str">
        <f>IF(IF(X247&gt;0,1,0)+IF(SUM(K247:S247)&gt;0,1,0)+IF(F247&lt;&gt;"",1,0)+IF(W247&lt;&gt;"(Bitte Wählen)",1,0)+IF(AC247&lt;&gt;Optionen!$N$3,1)+IF(Z247&lt;&gt;"(Bitte Wählen)",1,0)=6,"Ja",IF(IF(X247&gt;0,1,0)+IF(SUM(K247:S247)&gt;0,1,0)+IF(F247&lt;&gt;"",1,0)+IF(W247&lt;&gt;"(Bitte Wählen)",1,0)+IF(AC247&lt;&gt;Optionen!$N$3,1)=0,"","Nein"))</f>
        <v/>
      </c>
      <c r="AE247" s="37" t="s">
        <v>4</v>
      </c>
    </row>
    <row r="248" spans="2:31" x14ac:dyDescent="0.3">
      <c r="B248" s="7"/>
      <c r="C248" s="7"/>
      <c r="D248" s="7"/>
      <c r="E248" s="7"/>
      <c r="F248" s="7"/>
      <c r="G248" s="7"/>
      <c r="H248" s="7"/>
      <c r="I248" s="31">
        <v>0</v>
      </c>
      <c r="J248" s="31"/>
      <c r="K248" s="31">
        <v>0</v>
      </c>
      <c r="L248" s="31">
        <v>0</v>
      </c>
      <c r="M248" s="31">
        <v>0</v>
      </c>
      <c r="N248" s="31">
        <v>0</v>
      </c>
      <c r="O248" s="31">
        <v>0</v>
      </c>
      <c r="P248" s="7"/>
      <c r="Q248" s="31">
        <v>0</v>
      </c>
      <c r="R248" s="7"/>
      <c r="S248" s="31">
        <v>0</v>
      </c>
      <c r="T248" s="31"/>
      <c r="U248" s="43"/>
      <c r="V248" s="7"/>
      <c r="W248" s="6" t="s">
        <v>4</v>
      </c>
      <c r="X248" s="33">
        <v>0</v>
      </c>
      <c r="Y248" s="7"/>
      <c r="Z248" s="43" t="s">
        <v>4</v>
      </c>
      <c r="AA248" s="7"/>
      <c r="AB248" s="6"/>
      <c r="AC248" s="37" t="s">
        <v>4</v>
      </c>
      <c r="AD248" s="37" t="str">
        <f>IF(IF(X248&gt;0,1,0)+IF(SUM(K248:S248)&gt;0,1,0)+IF(F248&lt;&gt;"",1,0)+IF(W248&lt;&gt;"(Bitte Wählen)",1,0)+IF(AC248&lt;&gt;Optionen!$N$3,1)+IF(Z248&lt;&gt;"(Bitte Wählen)",1,0)=6,"Ja",IF(IF(X248&gt;0,1,0)+IF(SUM(K248:S248)&gt;0,1,0)+IF(F248&lt;&gt;"",1,0)+IF(W248&lt;&gt;"(Bitte Wählen)",1,0)+IF(AC248&lt;&gt;Optionen!$N$3,1)=0,"","Nein"))</f>
        <v/>
      </c>
      <c r="AE248" s="37" t="s">
        <v>4</v>
      </c>
    </row>
    <row r="249" spans="2:31" x14ac:dyDescent="0.3">
      <c r="B249" s="7"/>
      <c r="C249" s="7"/>
      <c r="D249" s="7"/>
      <c r="E249" s="7"/>
      <c r="F249" s="7"/>
      <c r="G249" s="7"/>
      <c r="H249" s="7"/>
      <c r="I249" s="31">
        <v>0</v>
      </c>
      <c r="J249" s="31"/>
      <c r="K249" s="31">
        <v>0</v>
      </c>
      <c r="L249" s="31">
        <v>0</v>
      </c>
      <c r="M249" s="31">
        <v>0</v>
      </c>
      <c r="N249" s="31">
        <v>0</v>
      </c>
      <c r="O249" s="31">
        <v>0</v>
      </c>
      <c r="P249" s="7"/>
      <c r="Q249" s="31">
        <v>0</v>
      </c>
      <c r="R249" s="7"/>
      <c r="S249" s="31">
        <v>0</v>
      </c>
      <c r="T249" s="31"/>
      <c r="U249" s="43"/>
      <c r="V249" s="7"/>
      <c r="W249" s="6" t="s">
        <v>4</v>
      </c>
      <c r="X249" s="33">
        <v>0</v>
      </c>
      <c r="Y249" s="7"/>
      <c r="Z249" s="43" t="s">
        <v>4</v>
      </c>
      <c r="AA249" s="7"/>
      <c r="AB249" s="6"/>
      <c r="AC249" s="37" t="s">
        <v>4</v>
      </c>
      <c r="AD249" s="37" t="str">
        <f>IF(IF(X249&gt;0,1,0)+IF(SUM(K249:S249)&gt;0,1,0)+IF(F249&lt;&gt;"",1,0)+IF(W249&lt;&gt;"(Bitte Wählen)",1,0)+IF(AC249&lt;&gt;Optionen!$N$3,1)+IF(Z249&lt;&gt;"(Bitte Wählen)",1,0)=6,"Ja",IF(IF(X249&gt;0,1,0)+IF(SUM(K249:S249)&gt;0,1,0)+IF(F249&lt;&gt;"",1,0)+IF(W249&lt;&gt;"(Bitte Wählen)",1,0)+IF(AC249&lt;&gt;Optionen!$N$3,1)=0,"","Nein"))</f>
        <v/>
      </c>
      <c r="AE249" s="37" t="s">
        <v>4</v>
      </c>
    </row>
    <row r="250" spans="2:31" x14ac:dyDescent="0.3">
      <c r="B250" s="7"/>
      <c r="C250" s="7"/>
      <c r="D250" s="7"/>
      <c r="E250" s="7"/>
      <c r="F250" s="7"/>
      <c r="G250" s="7"/>
      <c r="H250" s="7"/>
      <c r="I250" s="31">
        <v>0</v>
      </c>
      <c r="J250" s="31"/>
      <c r="K250" s="31">
        <v>0</v>
      </c>
      <c r="L250" s="31">
        <v>0</v>
      </c>
      <c r="M250" s="31">
        <v>0</v>
      </c>
      <c r="N250" s="31">
        <v>0</v>
      </c>
      <c r="O250" s="31">
        <v>0</v>
      </c>
      <c r="P250" s="7"/>
      <c r="Q250" s="31">
        <v>0</v>
      </c>
      <c r="R250" s="7"/>
      <c r="S250" s="31">
        <v>0</v>
      </c>
      <c r="T250" s="31"/>
      <c r="U250" s="43"/>
      <c r="V250" s="7"/>
      <c r="W250" s="6" t="s">
        <v>4</v>
      </c>
      <c r="X250" s="33">
        <v>0</v>
      </c>
      <c r="Y250" s="7"/>
      <c r="Z250" s="43" t="s">
        <v>4</v>
      </c>
      <c r="AA250" s="7"/>
      <c r="AB250" s="6"/>
      <c r="AC250" s="37" t="s">
        <v>4</v>
      </c>
      <c r="AD250" s="37" t="str">
        <f>IF(IF(X250&gt;0,1,0)+IF(SUM(K250:S250)&gt;0,1,0)+IF(F250&lt;&gt;"",1,0)+IF(W250&lt;&gt;"(Bitte Wählen)",1,0)+IF(AC250&lt;&gt;Optionen!$N$3,1)+IF(Z250&lt;&gt;"(Bitte Wählen)",1,0)=6,"Ja",IF(IF(X250&gt;0,1,0)+IF(SUM(K250:S250)&gt;0,1,0)+IF(F250&lt;&gt;"",1,0)+IF(W250&lt;&gt;"(Bitte Wählen)",1,0)+IF(AC250&lt;&gt;Optionen!$N$3,1)=0,"","Nein"))</f>
        <v/>
      </c>
      <c r="AE250" s="37" t="s">
        <v>4</v>
      </c>
    </row>
    <row r="251" spans="2:31" x14ac:dyDescent="0.3">
      <c r="B251" s="7"/>
      <c r="C251" s="7"/>
      <c r="D251" s="7"/>
      <c r="E251" s="7"/>
      <c r="F251" s="7"/>
      <c r="G251" s="7"/>
      <c r="H251" s="7"/>
      <c r="I251" s="31">
        <v>0</v>
      </c>
      <c r="J251" s="31"/>
      <c r="K251" s="31">
        <v>0</v>
      </c>
      <c r="L251" s="31">
        <v>0</v>
      </c>
      <c r="M251" s="31">
        <v>0</v>
      </c>
      <c r="N251" s="31">
        <v>0</v>
      </c>
      <c r="O251" s="31">
        <v>0</v>
      </c>
      <c r="P251" s="7"/>
      <c r="Q251" s="31">
        <v>0</v>
      </c>
      <c r="R251" s="7"/>
      <c r="S251" s="31">
        <v>0</v>
      </c>
      <c r="T251" s="31"/>
      <c r="U251" s="43"/>
      <c r="V251" s="7"/>
      <c r="W251" s="6" t="s">
        <v>4</v>
      </c>
      <c r="X251" s="33">
        <v>0</v>
      </c>
      <c r="Y251" s="7"/>
      <c r="Z251" s="43" t="s">
        <v>4</v>
      </c>
      <c r="AA251" s="7"/>
      <c r="AB251" s="6"/>
      <c r="AC251" s="37" t="s">
        <v>4</v>
      </c>
      <c r="AD251" s="37" t="str">
        <f>IF(IF(X251&gt;0,1,0)+IF(SUM(K251:S251)&gt;0,1,0)+IF(F251&lt;&gt;"",1,0)+IF(W251&lt;&gt;"(Bitte Wählen)",1,0)+IF(AC251&lt;&gt;Optionen!$N$3,1)+IF(Z251&lt;&gt;"(Bitte Wählen)",1,0)=6,"Ja",IF(IF(X251&gt;0,1,0)+IF(SUM(K251:S251)&gt;0,1,0)+IF(F251&lt;&gt;"",1,0)+IF(W251&lt;&gt;"(Bitte Wählen)",1,0)+IF(AC251&lt;&gt;Optionen!$N$3,1)=0,"","Nein"))</f>
        <v/>
      </c>
      <c r="AE251" s="37" t="s">
        <v>4</v>
      </c>
    </row>
    <row r="252" spans="2:31" x14ac:dyDescent="0.3">
      <c r="B252" s="7"/>
      <c r="C252" s="7"/>
      <c r="D252" s="7"/>
      <c r="E252" s="7"/>
      <c r="F252" s="7"/>
      <c r="G252" s="7"/>
      <c r="H252" s="7"/>
      <c r="I252" s="31">
        <v>0</v>
      </c>
      <c r="J252" s="31"/>
      <c r="K252" s="31">
        <v>0</v>
      </c>
      <c r="L252" s="31">
        <v>0</v>
      </c>
      <c r="M252" s="31">
        <v>0</v>
      </c>
      <c r="N252" s="31">
        <v>0</v>
      </c>
      <c r="O252" s="31">
        <v>0</v>
      </c>
      <c r="P252" s="7"/>
      <c r="Q252" s="31">
        <v>0</v>
      </c>
      <c r="R252" s="7"/>
      <c r="S252" s="31">
        <v>0</v>
      </c>
      <c r="T252" s="31"/>
      <c r="U252" s="43"/>
      <c r="V252" s="7"/>
      <c r="W252" s="6" t="s">
        <v>4</v>
      </c>
      <c r="X252" s="33">
        <v>0</v>
      </c>
      <c r="Y252" s="7"/>
      <c r="Z252" s="43" t="s">
        <v>4</v>
      </c>
      <c r="AA252" s="7"/>
      <c r="AB252" s="6"/>
      <c r="AC252" s="37" t="s">
        <v>4</v>
      </c>
      <c r="AD252" s="37" t="str">
        <f>IF(IF(X252&gt;0,1,0)+IF(SUM(K252:S252)&gt;0,1,0)+IF(F252&lt;&gt;"",1,0)+IF(W252&lt;&gt;"(Bitte Wählen)",1,0)+IF(AC252&lt;&gt;Optionen!$N$3,1)+IF(Z252&lt;&gt;"(Bitte Wählen)",1,0)=6,"Ja",IF(IF(X252&gt;0,1,0)+IF(SUM(K252:S252)&gt;0,1,0)+IF(F252&lt;&gt;"",1,0)+IF(W252&lt;&gt;"(Bitte Wählen)",1,0)+IF(AC252&lt;&gt;Optionen!$N$3,1)=0,"","Nein"))</f>
        <v/>
      </c>
      <c r="AE252" s="37" t="s">
        <v>4</v>
      </c>
    </row>
    <row r="253" spans="2:31" x14ac:dyDescent="0.3">
      <c r="B253" s="7"/>
      <c r="C253" s="7"/>
      <c r="D253" s="7"/>
      <c r="E253" s="7"/>
      <c r="F253" s="7"/>
      <c r="G253" s="7"/>
      <c r="H253" s="7"/>
      <c r="I253" s="31">
        <v>0</v>
      </c>
      <c r="J253" s="31"/>
      <c r="K253" s="31">
        <v>0</v>
      </c>
      <c r="L253" s="31">
        <v>0</v>
      </c>
      <c r="M253" s="31">
        <v>0</v>
      </c>
      <c r="N253" s="31">
        <v>0</v>
      </c>
      <c r="O253" s="31">
        <v>0</v>
      </c>
      <c r="P253" s="7"/>
      <c r="Q253" s="31">
        <v>0</v>
      </c>
      <c r="R253" s="7"/>
      <c r="S253" s="31">
        <v>0</v>
      </c>
      <c r="T253" s="31"/>
      <c r="U253" s="43"/>
      <c r="V253" s="7"/>
      <c r="W253" s="6" t="s">
        <v>4</v>
      </c>
      <c r="X253" s="33">
        <v>0</v>
      </c>
      <c r="Y253" s="7"/>
      <c r="Z253" s="43" t="s">
        <v>4</v>
      </c>
      <c r="AA253" s="7"/>
      <c r="AB253" s="6"/>
      <c r="AC253" s="37" t="s">
        <v>4</v>
      </c>
      <c r="AD253" s="37" t="str">
        <f>IF(IF(X253&gt;0,1,0)+IF(SUM(K253:S253)&gt;0,1,0)+IF(F253&lt;&gt;"",1,0)+IF(W253&lt;&gt;"(Bitte Wählen)",1,0)+IF(AC253&lt;&gt;Optionen!$N$3,1)+IF(Z253&lt;&gt;"(Bitte Wählen)",1,0)=6,"Ja",IF(IF(X253&gt;0,1,0)+IF(SUM(K253:S253)&gt;0,1,0)+IF(F253&lt;&gt;"",1,0)+IF(W253&lt;&gt;"(Bitte Wählen)",1,0)+IF(AC253&lt;&gt;Optionen!$N$3,1)=0,"","Nein"))</f>
        <v/>
      </c>
      <c r="AE253" s="37" t="s">
        <v>4</v>
      </c>
    </row>
    <row r="254" spans="2:31" x14ac:dyDescent="0.3">
      <c r="B254" s="7"/>
      <c r="C254" s="7"/>
      <c r="D254" s="7"/>
      <c r="E254" s="7"/>
      <c r="F254" s="7"/>
      <c r="G254" s="7"/>
      <c r="H254" s="7"/>
      <c r="I254" s="31">
        <v>0</v>
      </c>
      <c r="J254" s="31"/>
      <c r="K254" s="31">
        <v>0</v>
      </c>
      <c r="L254" s="31">
        <v>0</v>
      </c>
      <c r="M254" s="31">
        <v>0</v>
      </c>
      <c r="N254" s="31">
        <v>0</v>
      </c>
      <c r="O254" s="31">
        <v>0</v>
      </c>
      <c r="P254" s="7"/>
      <c r="Q254" s="31">
        <v>0</v>
      </c>
      <c r="R254" s="7"/>
      <c r="S254" s="31">
        <v>0</v>
      </c>
      <c r="T254" s="31"/>
      <c r="U254" s="43"/>
      <c r="V254" s="7"/>
      <c r="W254" s="6" t="s">
        <v>4</v>
      </c>
      <c r="X254" s="33">
        <v>0</v>
      </c>
      <c r="Y254" s="7"/>
      <c r="Z254" s="43" t="s">
        <v>4</v>
      </c>
      <c r="AA254" s="7"/>
      <c r="AB254" s="6"/>
      <c r="AC254" s="37" t="s">
        <v>4</v>
      </c>
      <c r="AD254" s="37" t="str">
        <f>IF(IF(X254&gt;0,1,0)+IF(SUM(K254:S254)&gt;0,1,0)+IF(F254&lt;&gt;"",1,0)+IF(W254&lt;&gt;"(Bitte Wählen)",1,0)+IF(AC254&lt;&gt;Optionen!$N$3,1)+IF(Z254&lt;&gt;"(Bitte Wählen)",1,0)=6,"Ja",IF(IF(X254&gt;0,1,0)+IF(SUM(K254:S254)&gt;0,1,0)+IF(F254&lt;&gt;"",1,0)+IF(W254&lt;&gt;"(Bitte Wählen)",1,0)+IF(AC254&lt;&gt;Optionen!$N$3,1)=0,"","Nein"))</f>
        <v/>
      </c>
      <c r="AE254" s="37" t="s">
        <v>4</v>
      </c>
    </row>
    <row r="255" spans="2:31" x14ac:dyDescent="0.3">
      <c r="B255" s="7"/>
      <c r="C255" s="7"/>
      <c r="D255" s="7"/>
      <c r="E255" s="7"/>
      <c r="F255" s="7"/>
      <c r="G255" s="7"/>
      <c r="H255" s="7"/>
      <c r="I255" s="31">
        <v>0</v>
      </c>
      <c r="J255" s="31"/>
      <c r="K255" s="31">
        <v>0</v>
      </c>
      <c r="L255" s="31">
        <v>0</v>
      </c>
      <c r="M255" s="31">
        <v>0</v>
      </c>
      <c r="N255" s="31">
        <v>0</v>
      </c>
      <c r="O255" s="31">
        <v>0</v>
      </c>
      <c r="P255" s="7"/>
      <c r="Q255" s="31">
        <v>0</v>
      </c>
      <c r="R255" s="7"/>
      <c r="S255" s="31">
        <v>0</v>
      </c>
      <c r="T255" s="31"/>
      <c r="U255" s="43"/>
      <c r="V255" s="7"/>
      <c r="W255" s="6" t="s">
        <v>4</v>
      </c>
      <c r="X255" s="33">
        <v>0</v>
      </c>
      <c r="Y255" s="7"/>
      <c r="Z255" s="43" t="s">
        <v>4</v>
      </c>
      <c r="AA255" s="7"/>
      <c r="AB255" s="6"/>
      <c r="AC255" s="37" t="s">
        <v>4</v>
      </c>
      <c r="AD255" s="37" t="str">
        <f>IF(IF(X255&gt;0,1,0)+IF(SUM(K255:S255)&gt;0,1,0)+IF(F255&lt;&gt;"",1,0)+IF(W255&lt;&gt;"(Bitte Wählen)",1,0)+IF(AC255&lt;&gt;Optionen!$N$3,1)+IF(Z255&lt;&gt;"(Bitte Wählen)",1,0)=6,"Ja",IF(IF(X255&gt;0,1,0)+IF(SUM(K255:S255)&gt;0,1,0)+IF(F255&lt;&gt;"",1,0)+IF(W255&lt;&gt;"(Bitte Wählen)",1,0)+IF(AC255&lt;&gt;Optionen!$N$3,1)=0,"","Nein"))</f>
        <v/>
      </c>
      <c r="AE255" s="37" t="s">
        <v>4</v>
      </c>
    </row>
    <row r="256" spans="2:31" x14ac:dyDescent="0.3">
      <c r="B256" s="7"/>
      <c r="C256" s="7"/>
      <c r="D256" s="7"/>
      <c r="E256" s="7"/>
      <c r="F256" s="7"/>
      <c r="G256" s="7"/>
      <c r="H256" s="7"/>
      <c r="I256" s="31">
        <v>0</v>
      </c>
      <c r="J256" s="31"/>
      <c r="K256" s="31">
        <v>0</v>
      </c>
      <c r="L256" s="31">
        <v>0</v>
      </c>
      <c r="M256" s="31">
        <v>0</v>
      </c>
      <c r="N256" s="31">
        <v>0</v>
      </c>
      <c r="O256" s="31">
        <v>0</v>
      </c>
      <c r="P256" s="7"/>
      <c r="Q256" s="31">
        <v>0</v>
      </c>
      <c r="R256" s="7"/>
      <c r="S256" s="31">
        <v>0</v>
      </c>
      <c r="T256" s="31"/>
      <c r="U256" s="43"/>
      <c r="V256" s="7"/>
      <c r="W256" s="6" t="s">
        <v>4</v>
      </c>
      <c r="X256" s="33">
        <v>0</v>
      </c>
      <c r="Y256" s="7"/>
      <c r="Z256" s="43" t="s">
        <v>4</v>
      </c>
      <c r="AA256" s="7"/>
      <c r="AB256" s="6"/>
      <c r="AC256" s="37" t="s">
        <v>4</v>
      </c>
      <c r="AD256" s="37" t="str">
        <f>IF(IF(X256&gt;0,1,0)+IF(SUM(K256:S256)&gt;0,1,0)+IF(F256&lt;&gt;"",1,0)+IF(W256&lt;&gt;"(Bitte Wählen)",1,0)+IF(AC256&lt;&gt;Optionen!$N$3,1)+IF(Z256&lt;&gt;"(Bitte Wählen)",1,0)=6,"Ja",IF(IF(X256&gt;0,1,0)+IF(SUM(K256:S256)&gt;0,1,0)+IF(F256&lt;&gt;"",1,0)+IF(W256&lt;&gt;"(Bitte Wählen)",1,0)+IF(AC256&lt;&gt;Optionen!$N$3,1)=0,"","Nein"))</f>
        <v/>
      </c>
      <c r="AE256" s="37" t="s">
        <v>4</v>
      </c>
    </row>
    <row r="257" spans="2:31" x14ac:dyDescent="0.3">
      <c r="B257" s="7"/>
      <c r="C257" s="7"/>
      <c r="D257" s="7"/>
      <c r="E257" s="7"/>
      <c r="F257" s="7"/>
      <c r="G257" s="7"/>
      <c r="H257" s="7"/>
      <c r="I257" s="31">
        <v>0</v>
      </c>
      <c r="J257" s="31"/>
      <c r="K257" s="31">
        <v>0</v>
      </c>
      <c r="L257" s="31">
        <v>0</v>
      </c>
      <c r="M257" s="31">
        <v>0</v>
      </c>
      <c r="N257" s="31">
        <v>0</v>
      </c>
      <c r="O257" s="31">
        <v>0</v>
      </c>
      <c r="P257" s="7"/>
      <c r="Q257" s="31">
        <v>0</v>
      </c>
      <c r="R257" s="7"/>
      <c r="S257" s="31">
        <v>0</v>
      </c>
      <c r="T257" s="31"/>
      <c r="U257" s="43"/>
      <c r="V257" s="7"/>
      <c r="W257" s="6" t="s">
        <v>4</v>
      </c>
      <c r="X257" s="33">
        <v>0</v>
      </c>
      <c r="Y257" s="7"/>
      <c r="Z257" s="43" t="s">
        <v>4</v>
      </c>
      <c r="AA257" s="7"/>
      <c r="AB257" s="6"/>
      <c r="AC257" s="37" t="s">
        <v>4</v>
      </c>
      <c r="AD257" s="37" t="str">
        <f>IF(IF(X257&gt;0,1,0)+IF(SUM(K257:S257)&gt;0,1,0)+IF(F257&lt;&gt;"",1,0)+IF(W257&lt;&gt;"(Bitte Wählen)",1,0)+IF(AC257&lt;&gt;Optionen!$N$3,1)+IF(Z257&lt;&gt;"(Bitte Wählen)",1,0)=6,"Ja",IF(IF(X257&gt;0,1,0)+IF(SUM(K257:S257)&gt;0,1,0)+IF(F257&lt;&gt;"",1,0)+IF(W257&lt;&gt;"(Bitte Wählen)",1,0)+IF(AC257&lt;&gt;Optionen!$N$3,1)=0,"","Nein"))</f>
        <v/>
      </c>
      <c r="AE257" s="37" t="s">
        <v>4</v>
      </c>
    </row>
    <row r="258" spans="2:31" x14ac:dyDescent="0.3">
      <c r="B258" s="7"/>
      <c r="C258" s="7"/>
      <c r="D258" s="7"/>
      <c r="E258" s="7"/>
      <c r="F258" s="7"/>
      <c r="G258" s="7"/>
      <c r="H258" s="7"/>
      <c r="I258" s="31">
        <v>0</v>
      </c>
      <c r="J258" s="31"/>
      <c r="K258" s="31">
        <v>0</v>
      </c>
      <c r="L258" s="31">
        <v>0</v>
      </c>
      <c r="M258" s="31">
        <v>0</v>
      </c>
      <c r="N258" s="31">
        <v>0</v>
      </c>
      <c r="O258" s="31">
        <v>0</v>
      </c>
      <c r="P258" s="7"/>
      <c r="Q258" s="31">
        <v>0</v>
      </c>
      <c r="R258" s="7"/>
      <c r="S258" s="31">
        <v>0</v>
      </c>
      <c r="T258" s="31"/>
      <c r="U258" s="43"/>
      <c r="V258" s="7"/>
      <c r="W258" s="6" t="s">
        <v>4</v>
      </c>
      <c r="X258" s="33">
        <v>0</v>
      </c>
      <c r="Y258" s="7"/>
      <c r="Z258" s="43" t="s">
        <v>4</v>
      </c>
      <c r="AA258" s="7"/>
      <c r="AB258" s="6"/>
      <c r="AC258" s="37" t="s">
        <v>4</v>
      </c>
      <c r="AD258" s="37" t="str">
        <f>IF(IF(X258&gt;0,1,0)+IF(SUM(K258:S258)&gt;0,1,0)+IF(F258&lt;&gt;"",1,0)+IF(W258&lt;&gt;"(Bitte Wählen)",1,0)+IF(AC258&lt;&gt;Optionen!$N$3,1)+IF(Z258&lt;&gt;"(Bitte Wählen)",1,0)=6,"Ja",IF(IF(X258&gt;0,1,0)+IF(SUM(K258:S258)&gt;0,1,0)+IF(F258&lt;&gt;"",1,0)+IF(W258&lt;&gt;"(Bitte Wählen)",1,0)+IF(AC258&lt;&gt;Optionen!$N$3,1)=0,"","Nein"))</f>
        <v/>
      </c>
      <c r="AE258" s="37" t="s">
        <v>4</v>
      </c>
    </row>
    <row r="259" spans="2:31" x14ac:dyDescent="0.3">
      <c r="B259" s="7"/>
      <c r="C259" s="7"/>
      <c r="D259" s="7"/>
      <c r="E259" s="7"/>
      <c r="F259" s="7"/>
      <c r="G259" s="7"/>
      <c r="H259" s="7"/>
      <c r="I259" s="31">
        <v>0</v>
      </c>
      <c r="J259" s="31"/>
      <c r="K259" s="31">
        <v>0</v>
      </c>
      <c r="L259" s="31">
        <v>0</v>
      </c>
      <c r="M259" s="31">
        <v>0</v>
      </c>
      <c r="N259" s="31">
        <v>0</v>
      </c>
      <c r="O259" s="31">
        <v>0</v>
      </c>
      <c r="P259" s="7"/>
      <c r="Q259" s="31">
        <v>0</v>
      </c>
      <c r="R259" s="7"/>
      <c r="S259" s="31">
        <v>0</v>
      </c>
      <c r="T259" s="31"/>
      <c r="U259" s="43"/>
      <c r="V259" s="7"/>
      <c r="W259" s="6" t="s">
        <v>4</v>
      </c>
      <c r="X259" s="33">
        <v>0</v>
      </c>
      <c r="Y259" s="7"/>
      <c r="Z259" s="43" t="s">
        <v>4</v>
      </c>
      <c r="AA259" s="7"/>
      <c r="AB259" s="6"/>
      <c r="AC259" s="37" t="s">
        <v>4</v>
      </c>
      <c r="AD259" s="37" t="str">
        <f>IF(IF(X259&gt;0,1,0)+IF(SUM(K259:S259)&gt;0,1,0)+IF(F259&lt;&gt;"",1,0)+IF(W259&lt;&gt;"(Bitte Wählen)",1,0)+IF(AC259&lt;&gt;Optionen!$N$3,1)+IF(Z259&lt;&gt;"(Bitte Wählen)",1,0)=6,"Ja",IF(IF(X259&gt;0,1,0)+IF(SUM(K259:S259)&gt;0,1,0)+IF(F259&lt;&gt;"",1,0)+IF(W259&lt;&gt;"(Bitte Wählen)",1,0)+IF(AC259&lt;&gt;Optionen!$N$3,1)=0,"","Nein"))</f>
        <v/>
      </c>
      <c r="AE259" s="37" t="s">
        <v>4</v>
      </c>
    </row>
    <row r="260" spans="2:31" x14ac:dyDescent="0.3">
      <c r="B260" s="7"/>
      <c r="C260" s="7"/>
      <c r="D260" s="7"/>
      <c r="E260" s="7"/>
      <c r="F260" s="7"/>
      <c r="G260" s="7"/>
      <c r="H260" s="7"/>
      <c r="I260" s="31">
        <v>0</v>
      </c>
      <c r="J260" s="31"/>
      <c r="K260" s="31">
        <v>0</v>
      </c>
      <c r="L260" s="31">
        <v>0</v>
      </c>
      <c r="M260" s="31">
        <v>0</v>
      </c>
      <c r="N260" s="31">
        <v>0</v>
      </c>
      <c r="O260" s="31">
        <v>0</v>
      </c>
      <c r="P260" s="7"/>
      <c r="Q260" s="31">
        <v>0</v>
      </c>
      <c r="R260" s="7"/>
      <c r="S260" s="31">
        <v>0</v>
      </c>
      <c r="T260" s="31"/>
      <c r="U260" s="43"/>
      <c r="V260" s="7"/>
      <c r="W260" s="6" t="s">
        <v>4</v>
      </c>
      <c r="X260" s="33">
        <v>0</v>
      </c>
      <c r="Y260" s="7"/>
      <c r="Z260" s="43" t="s">
        <v>4</v>
      </c>
      <c r="AA260" s="7"/>
      <c r="AB260" s="6"/>
      <c r="AC260" s="37" t="s">
        <v>4</v>
      </c>
      <c r="AD260" s="37" t="str">
        <f>IF(IF(X260&gt;0,1,0)+IF(SUM(K260:S260)&gt;0,1,0)+IF(F260&lt;&gt;"",1,0)+IF(W260&lt;&gt;"(Bitte Wählen)",1,0)+IF(AC260&lt;&gt;Optionen!$N$3,1)+IF(Z260&lt;&gt;"(Bitte Wählen)",1,0)=6,"Ja",IF(IF(X260&gt;0,1,0)+IF(SUM(K260:S260)&gt;0,1,0)+IF(F260&lt;&gt;"",1,0)+IF(W260&lt;&gt;"(Bitte Wählen)",1,0)+IF(AC260&lt;&gt;Optionen!$N$3,1)=0,"","Nein"))</f>
        <v/>
      </c>
      <c r="AE260" s="37" t="s">
        <v>4</v>
      </c>
    </row>
    <row r="261" spans="2:31" x14ac:dyDescent="0.3">
      <c r="B261" s="7"/>
      <c r="C261" s="7"/>
      <c r="D261" s="7"/>
      <c r="E261" s="7"/>
      <c r="F261" s="7"/>
      <c r="G261" s="7"/>
      <c r="H261" s="7"/>
      <c r="I261" s="31">
        <v>0</v>
      </c>
      <c r="J261" s="31"/>
      <c r="K261" s="31">
        <v>0</v>
      </c>
      <c r="L261" s="31">
        <v>0</v>
      </c>
      <c r="M261" s="31">
        <v>0</v>
      </c>
      <c r="N261" s="31">
        <v>0</v>
      </c>
      <c r="O261" s="31">
        <v>0</v>
      </c>
      <c r="P261" s="7"/>
      <c r="Q261" s="31">
        <v>0</v>
      </c>
      <c r="R261" s="7"/>
      <c r="S261" s="31">
        <v>0</v>
      </c>
      <c r="T261" s="31"/>
      <c r="U261" s="43"/>
      <c r="V261" s="7"/>
      <c r="W261" s="6" t="s">
        <v>4</v>
      </c>
      <c r="X261" s="33">
        <v>0</v>
      </c>
      <c r="Y261" s="7"/>
      <c r="Z261" s="43" t="s">
        <v>4</v>
      </c>
      <c r="AA261" s="7"/>
      <c r="AB261" s="6"/>
      <c r="AC261" s="37" t="s">
        <v>4</v>
      </c>
      <c r="AD261" s="37" t="str">
        <f>IF(IF(X261&gt;0,1,0)+IF(SUM(K261:S261)&gt;0,1,0)+IF(F261&lt;&gt;"",1,0)+IF(W261&lt;&gt;"(Bitte Wählen)",1,0)+IF(AC261&lt;&gt;Optionen!$N$3,1)+IF(Z261&lt;&gt;"(Bitte Wählen)",1,0)=6,"Ja",IF(IF(X261&gt;0,1,0)+IF(SUM(K261:S261)&gt;0,1,0)+IF(F261&lt;&gt;"",1,0)+IF(W261&lt;&gt;"(Bitte Wählen)",1,0)+IF(AC261&lt;&gt;Optionen!$N$3,1)=0,"","Nein"))</f>
        <v/>
      </c>
      <c r="AE261" s="37" t="s">
        <v>4</v>
      </c>
    </row>
    <row r="262" spans="2:31" x14ac:dyDescent="0.3">
      <c r="B262" s="7"/>
      <c r="C262" s="7"/>
      <c r="D262" s="7"/>
      <c r="E262" s="7"/>
      <c r="F262" s="7"/>
      <c r="G262" s="7"/>
      <c r="H262" s="7"/>
      <c r="I262" s="31">
        <v>0</v>
      </c>
      <c r="J262" s="31"/>
      <c r="K262" s="31">
        <v>0</v>
      </c>
      <c r="L262" s="31">
        <v>0</v>
      </c>
      <c r="M262" s="31">
        <v>0</v>
      </c>
      <c r="N262" s="31">
        <v>0</v>
      </c>
      <c r="O262" s="31">
        <v>0</v>
      </c>
      <c r="P262" s="7"/>
      <c r="Q262" s="31">
        <v>0</v>
      </c>
      <c r="R262" s="7"/>
      <c r="S262" s="31">
        <v>0</v>
      </c>
      <c r="T262" s="31"/>
      <c r="U262" s="43"/>
      <c r="V262" s="7"/>
      <c r="W262" s="6" t="s">
        <v>4</v>
      </c>
      <c r="X262" s="33">
        <v>0</v>
      </c>
      <c r="Y262" s="7"/>
      <c r="Z262" s="43" t="s">
        <v>4</v>
      </c>
      <c r="AA262" s="7"/>
      <c r="AB262" s="6"/>
      <c r="AC262" s="37" t="s">
        <v>4</v>
      </c>
      <c r="AD262" s="37" t="str">
        <f>IF(IF(X262&gt;0,1,0)+IF(SUM(K262:S262)&gt;0,1,0)+IF(F262&lt;&gt;"",1,0)+IF(W262&lt;&gt;"(Bitte Wählen)",1,0)+IF(AC262&lt;&gt;Optionen!$N$3,1)+IF(Z262&lt;&gt;"(Bitte Wählen)",1,0)=6,"Ja",IF(IF(X262&gt;0,1,0)+IF(SUM(K262:S262)&gt;0,1,0)+IF(F262&lt;&gt;"",1,0)+IF(W262&lt;&gt;"(Bitte Wählen)",1,0)+IF(AC262&lt;&gt;Optionen!$N$3,1)=0,"","Nein"))</f>
        <v/>
      </c>
      <c r="AE262" s="37" t="s">
        <v>4</v>
      </c>
    </row>
    <row r="263" spans="2:31" x14ac:dyDescent="0.3">
      <c r="B263" s="7"/>
      <c r="C263" s="7"/>
      <c r="D263" s="7"/>
      <c r="E263" s="7"/>
      <c r="F263" s="7"/>
      <c r="G263" s="7"/>
      <c r="H263" s="7"/>
      <c r="I263" s="31">
        <v>0</v>
      </c>
      <c r="J263" s="31"/>
      <c r="K263" s="31">
        <v>0</v>
      </c>
      <c r="L263" s="31">
        <v>0</v>
      </c>
      <c r="M263" s="31">
        <v>0</v>
      </c>
      <c r="N263" s="31">
        <v>0</v>
      </c>
      <c r="O263" s="31">
        <v>0</v>
      </c>
      <c r="P263" s="7"/>
      <c r="Q263" s="31">
        <v>0</v>
      </c>
      <c r="R263" s="7"/>
      <c r="S263" s="31">
        <v>0</v>
      </c>
      <c r="T263" s="31"/>
      <c r="U263" s="43"/>
      <c r="V263" s="7"/>
      <c r="W263" s="6" t="s">
        <v>4</v>
      </c>
      <c r="X263" s="33">
        <v>0</v>
      </c>
      <c r="Y263" s="7"/>
      <c r="Z263" s="43" t="s">
        <v>4</v>
      </c>
      <c r="AA263" s="7"/>
      <c r="AB263" s="6"/>
      <c r="AC263" s="37" t="s">
        <v>4</v>
      </c>
      <c r="AD263" s="37" t="str">
        <f>IF(IF(X263&gt;0,1,0)+IF(SUM(K263:S263)&gt;0,1,0)+IF(F263&lt;&gt;"",1,0)+IF(W263&lt;&gt;"(Bitte Wählen)",1,0)+IF(AC263&lt;&gt;Optionen!$N$3,1)+IF(Z263&lt;&gt;"(Bitte Wählen)",1,0)=6,"Ja",IF(IF(X263&gt;0,1,0)+IF(SUM(K263:S263)&gt;0,1,0)+IF(F263&lt;&gt;"",1,0)+IF(W263&lt;&gt;"(Bitte Wählen)",1,0)+IF(AC263&lt;&gt;Optionen!$N$3,1)=0,"","Nein"))</f>
        <v/>
      </c>
      <c r="AE263" s="37" t="s">
        <v>4</v>
      </c>
    </row>
    <row r="264" spans="2:31" x14ac:dyDescent="0.3">
      <c r="B264" s="7"/>
      <c r="C264" s="7"/>
      <c r="D264" s="7"/>
      <c r="E264" s="7"/>
      <c r="F264" s="7"/>
      <c r="G264" s="7"/>
      <c r="H264" s="7"/>
      <c r="I264" s="31">
        <v>0</v>
      </c>
      <c r="J264" s="31"/>
      <c r="K264" s="31">
        <v>0</v>
      </c>
      <c r="L264" s="31">
        <v>0</v>
      </c>
      <c r="M264" s="31">
        <v>0</v>
      </c>
      <c r="N264" s="31">
        <v>0</v>
      </c>
      <c r="O264" s="31">
        <v>0</v>
      </c>
      <c r="P264" s="7"/>
      <c r="Q264" s="31">
        <v>0</v>
      </c>
      <c r="R264" s="7"/>
      <c r="S264" s="31">
        <v>0</v>
      </c>
      <c r="T264" s="31"/>
      <c r="U264" s="43"/>
      <c r="V264" s="7"/>
      <c r="W264" s="6" t="s">
        <v>4</v>
      </c>
      <c r="X264" s="33">
        <v>0</v>
      </c>
      <c r="Y264" s="7"/>
      <c r="Z264" s="43" t="s">
        <v>4</v>
      </c>
      <c r="AA264" s="7"/>
      <c r="AB264" s="6"/>
      <c r="AC264" s="37" t="s">
        <v>4</v>
      </c>
      <c r="AD264" s="37" t="str">
        <f>IF(IF(X264&gt;0,1,0)+IF(SUM(K264:S264)&gt;0,1,0)+IF(F264&lt;&gt;"",1,0)+IF(W264&lt;&gt;"(Bitte Wählen)",1,0)+IF(AC264&lt;&gt;Optionen!$N$3,1)+IF(Z264&lt;&gt;"(Bitte Wählen)",1,0)=6,"Ja",IF(IF(X264&gt;0,1,0)+IF(SUM(K264:S264)&gt;0,1,0)+IF(F264&lt;&gt;"",1,0)+IF(W264&lt;&gt;"(Bitte Wählen)",1,0)+IF(AC264&lt;&gt;Optionen!$N$3,1)=0,"","Nein"))</f>
        <v/>
      </c>
      <c r="AE264" s="37" t="s">
        <v>4</v>
      </c>
    </row>
    <row r="265" spans="2:31" x14ac:dyDescent="0.3">
      <c r="B265" s="7"/>
      <c r="C265" s="7"/>
      <c r="D265" s="7"/>
      <c r="E265" s="7"/>
      <c r="F265" s="7"/>
      <c r="G265" s="7"/>
      <c r="H265" s="7"/>
      <c r="I265" s="31">
        <v>0</v>
      </c>
      <c r="J265" s="31"/>
      <c r="K265" s="31">
        <v>0</v>
      </c>
      <c r="L265" s="31">
        <v>0</v>
      </c>
      <c r="M265" s="31">
        <v>0</v>
      </c>
      <c r="N265" s="31">
        <v>0</v>
      </c>
      <c r="O265" s="31">
        <v>0</v>
      </c>
      <c r="P265" s="7"/>
      <c r="Q265" s="31">
        <v>0</v>
      </c>
      <c r="R265" s="7"/>
      <c r="S265" s="31">
        <v>0</v>
      </c>
      <c r="T265" s="31"/>
      <c r="U265" s="43"/>
      <c r="V265" s="7"/>
      <c r="W265" s="6" t="s">
        <v>4</v>
      </c>
      <c r="X265" s="33">
        <v>0</v>
      </c>
      <c r="Y265" s="7"/>
      <c r="Z265" s="43" t="s">
        <v>4</v>
      </c>
      <c r="AA265" s="7"/>
      <c r="AB265" s="6"/>
      <c r="AC265" s="37" t="s">
        <v>4</v>
      </c>
      <c r="AD265" s="37" t="str">
        <f>IF(IF(X265&gt;0,1,0)+IF(SUM(K265:S265)&gt;0,1,0)+IF(F265&lt;&gt;"",1,0)+IF(W265&lt;&gt;"(Bitte Wählen)",1,0)+IF(AC265&lt;&gt;Optionen!$N$3,1)+IF(Z265&lt;&gt;"(Bitte Wählen)",1,0)=6,"Ja",IF(IF(X265&gt;0,1,0)+IF(SUM(K265:S265)&gt;0,1,0)+IF(F265&lt;&gt;"",1,0)+IF(W265&lt;&gt;"(Bitte Wählen)",1,0)+IF(AC265&lt;&gt;Optionen!$N$3,1)=0,"","Nein"))</f>
        <v/>
      </c>
      <c r="AE265" s="37" t="s">
        <v>4</v>
      </c>
    </row>
    <row r="266" spans="2:31" x14ac:dyDescent="0.3">
      <c r="B266" s="7"/>
      <c r="C266" s="7"/>
      <c r="D266" s="7"/>
      <c r="E266" s="7"/>
      <c r="F266" s="7"/>
      <c r="G266" s="7"/>
      <c r="H266" s="7"/>
      <c r="I266" s="31">
        <v>0</v>
      </c>
      <c r="J266" s="31"/>
      <c r="K266" s="31">
        <v>0</v>
      </c>
      <c r="L266" s="31">
        <v>0</v>
      </c>
      <c r="M266" s="31">
        <v>0</v>
      </c>
      <c r="N266" s="31">
        <v>0</v>
      </c>
      <c r="O266" s="31">
        <v>0</v>
      </c>
      <c r="P266" s="7"/>
      <c r="Q266" s="31">
        <v>0</v>
      </c>
      <c r="R266" s="7"/>
      <c r="S266" s="31">
        <v>0</v>
      </c>
      <c r="T266" s="31"/>
      <c r="U266" s="43"/>
      <c r="V266" s="7"/>
      <c r="W266" s="6" t="s">
        <v>4</v>
      </c>
      <c r="X266" s="33">
        <v>0</v>
      </c>
      <c r="Y266" s="7"/>
      <c r="Z266" s="43" t="s">
        <v>4</v>
      </c>
      <c r="AA266" s="7"/>
      <c r="AB266" s="6"/>
      <c r="AC266" s="37" t="s">
        <v>4</v>
      </c>
      <c r="AD266" s="37" t="str">
        <f>IF(IF(X266&gt;0,1,0)+IF(SUM(K266:S266)&gt;0,1,0)+IF(F266&lt;&gt;"",1,0)+IF(W266&lt;&gt;"(Bitte Wählen)",1,0)+IF(AC266&lt;&gt;Optionen!$N$3,1)+IF(Z266&lt;&gt;"(Bitte Wählen)",1,0)=6,"Ja",IF(IF(X266&gt;0,1,0)+IF(SUM(K266:S266)&gt;0,1,0)+IF(F266&lt;&gt;"",1,0)+IF(W266&lt;&gt;"(Bitte Wählen)",1,0)+IF(AC266&lt;&gt;Optionen!$N$3,1)=0,"","Nein"))</f>
        <v/>
      </c>
      <c r="AE266" s="37" t="s">
        <v>4</v>
      </c>
    </row>
    <row r="267" spans="2:31" x14ac:dyDescent="0.3">
      <c r="B267" s="7"/>
      <c r="C267" s="7"/>
      <c r="D267" s="7"/>
      <c r="E267" s="7"/>
      <c r="F267" s="7"/>
      <c r="G267" s="7"/>
      <c r="H267" s="7"/>
      <c r="I267" s="31">
        <v>0</v>
      </c>
      <c r="J267" s="31"/>
      <c r="K267" s="31">
        <v>0</v>
      </c>
      <c r="L267" s="31">
        <v>0</v>
      </c>
      <c r="M267" s="31">
        <v>0</v>
      </c>
      <c r="N267" s="31">
        <v>0</v>
      </c>
      <c r="O267" s="31">
        <v>0</v>
      </c>
      <c r="P267" s="7"/>
      <c r="Q267" s="31">
        <v>0</v>
      </c>
      <c r="R267" s="7"/>
      <c r="S267" s="31">
        <v>0</v>
      </c>
      <c r="T267" s="31"/>
      <c r="U267" s="43"/>
      <c r="V267" s="7"/>
      <c r="W267" s="6" t="s">
        <v>4</v>
      </c>
      <c r="X267" s="33">
        <v>0</v>
      </c>
      <c r="Y267" s="7"/>
      <c r="Z267" s="43" t="s">
        <v>4</v>
      </c>
      <c r="AA267" s="7"/>
      <c r="AB267" s="6"/>
      <c r="AC267" s="37" t="s">
        <v>4</v>
      </c>
      <c r="AD267" s="37" t="str">
        <f>IF(IF(X267&gt;0,1,0)+IF(SUM(K267:S267)&gt;0,1,0)+IF(F267&lt;&gt;"",1,0)+IF(W267&lt;&gt;"(Bitte Wählen)",1,0)+IF(AC267&lt;&gt;Optionen!$N$3,1)+IF(Z267&lt;&gt;"(Bitte Wählen)",1,0)=6,"Ja",IF(IF(X267&gt;0,1,0)+IF(SUM(K267:S267)&gt;0,1,0)+IF(F267&lt;&gt;"",1,0)+IF(W267&lt;&gt;"(Bitte Wählen)",1,0)+IF(AC267&lt;&gt;Optionen!$N$3,1)=0,"","Nein"))</f>
        <v/>
      </c>
      <c r="AE267" s="37" t="s">
        <v>4</v>
      </c>
    </row>
    <row r="268" spans="2:31" x14ac:dyDescent="0.3">
      <c r="B268" s="7"/>
      <c r="C268" s="7"/>
      <c r="D268" s="7"/>
      <c r="E268" s="7"/>
      <c r="F268" s="7"/>
      <c r="G268" s="7"/>
      <c r="H268" s="7"/>
      <c r="I268" s="31">
        <v>0</v>
      </c>
      <c r="J268" s="31"/>
      <c r="K268" s="31">
        <v>0</v>
      </c>
      <c r="L268" s="31">
        <v>0</v>
      </c>
      <c r="M268" s="31">
        <v>0</v>
      </c>
      <c r="N268" s="31">
        <v>0</v>
      </c>
      <c r="O268" s="31">
        <v>0</v>
      </c>
      <c r="P268" s="7"/>
      <c r="Q268" s="31">
        <v>0</v>
      </c>
      <c r="R268" s="7"/>
      <c r="S268" s="31">
        <v>0</v>
      </c>
      <c r="T268" s="31"/>
      <c r="U268" s="43"/>
      <c r="V268" s="7"/>
      <c r="W268" s="6" t="s">
        <v>4</v>
      </c>
      <c r="X268" s="33">
        <v>0</v>
      </c>
      <c r="Y268" s="7"/>
      <c r="Z268" s="43" t="s">
        <v>4</v>
      </c>
      <c r="AA268" s="7"/>
      <c r="AB268" s="6"/>
      <c r="AC268" s="37" t="s">
        <v>4</v>
      </c>
      <c r="AD268" s="37" t="str">
        <f>IF(IF(X268&gt;0,1,0)+IF(SUM(K268:S268)&gt;0,1,0)+IF(F268&lt;&gt;"",1,0)+IF(W268&lt;&gt;"(Bitte Wählen)",1,0)+IF(AC268&lt;&gt;Optionen!$N$3,1)+IF(Z268&lt;&gt;"(Bitte Wählen)",1,0)=6,"Ja",IF(IF(X268&gt;0,1,0)+IF(SUM(K268:S268)&gt;0,1,0)+IF(F268&lt;&gt;"",1,0)+IF(W268&lt;&gt;"(Bitte Wählen)",1,0)+IF(AC268&lt;&gt;Optionen!$N$3,1)=0,"","Nein"))</f>
        <v/>
      </c>
      <c r="AE268" s="37" t="s">
        <v>4</v>
      </c>
    </row>
    <row r="269" spans="2:31" x14ac:dyDescent="0.3">
      <c r="B269" s="7"/>
      <c r="C269" s="7"/>
      <c r="D269" s="7"/>
      <c r="E269" s="7"/>
      <c r="F269" s="7"/>
      <c r="G269" s="7"/>
      <c r="H269" s="7"/>
      <c r="I269" s="31">
        <v>0</v>
      </c>
      <c r="J269" s="31"/>
      <c r="K269" s="31">
        <v>0</v>
      </c>
      <c r="L269" s="31">
        <v>0</v>
      </c>
      <c r="M269" s="31">
        <v>0</v>
      </c>
      <c r="N269" s="31">
        <v>0</v>
      </c>
      <c r="O269" s="31">
        <v>0</v>
      </c>
      <c r="P269" s="7"/>
      <c r="Q269" s="31">
        <v>0</v>
      </c>
      <c r="R269" s="7"/>
      <c r="S269" s="31">
        <v>0</v>
      </c>
      <c r="T269" s="31"/>
      <c r="U269" s="43"/>
      <c r="V269" s="7"/>
      <c r="W269" s="6" t="s">
        <v>4</v>
      </c>
      <c r="X269" s="33">
        <v>0</v>
      </c>
      <c r="Y269" s="7"/>
      <c r="Z269" s="43" t="s">
        <v>4</v>
      </c>
      <c r="AA269" s="7"/>
      <c r="AB269" s="6"/>
      <c r="AC269" s="37" t="s">
        <v>4</v>
      </c>
      <c r="AD269" s="37" t="str">
        <f>IF(IF(X269&gt;0,1,0)+IF(SUM(K269:S269)&gt;0,1,0)+IF(F269&lt;&gt;"",1,0)+IF(W269&lt;&gt;"(Bitte Wählen)",1,0)+IF(AC269&lt;&gt;Optionen!$N$3,1)+IF(Z269&lt;&gt;"(Bitte Wählen)",1,0)=6,"Ja",IF(IF(X269&gt;0,1,0)+IF(SUM(K269:S269)&gt;0,1,0)+IF(F269&lt;&gt;"",1,0)+IF(W269&lt;&gt;"(Bitte Wählen)",1,0)+IF(AC269&lt;&gt;Optionen!$N$3,1)=0,"","Nein"))</f>
        <v/>
      </c>
      <c r="AE269" s="37" t="s">
        <v>4</v>
      </c>
    </row>
    <row r="270" spans="2:31" x14ac:dyDescent="0.3">
      <c r="B270" s="7"/>
      <c r="C270" s="7"/>
      <c r="D270" s="7"/>
      <c r="E270" s="7"/>
      <c r="F270" s="7"/>
      <c r="G270" s="7"/>
      <c r="H270" s="7"/>
      <c r="I270" s="31">
        <v>0</v>
      </c>
      <c r="J270" s="31"/>
      <c r="K270" s="31">
        <v>0</v>
      </c>
      <c r="L270" s="31">
        <v>0</v>
      </c>
      <c r="M270" s="31">
        <v>0</v>
      </c>
      <c r="N270" s="31">
        <v>0</v>
      </c>
      <c r="O270" s="31">
        <v>0</v>
      </c>
      <c r="P270" s="7"/>
      <c r="Q270" s="31">
        <v>0</v>
      </c>
      <c r="R270" s="7"/>
      <c r="S270" s="31">
        <v>0</v>
      </c>
      <c r="T270" s="31"/>
      <c r="U270" s="43"/>
      <c r="V270" s="7"/>
      <c r="W270" s="6" t="s">
        <v>4</v>
      </c>
      <c r="X270" s="33">
        <v>0</v>
      </c>
      <c r="Y270" s="7"/>
      <c r="Z270" s="43" t="s">
        <v>4</v>
      </c>
      <c r="AA270" s="7"/>
      <c r="AB270" s="6"/>
      <c r="AC270" s="37" t="s">
        <v>4</v>
      </c>
      <c r="AD270" s="37" t="str">
        <f>IF(IF(X270&gt;0,1,0)+IF(SUM(K270:S270)&gt;0,1,0)+IF(F270&lt;&gt;"",1,0)+IF(W270&lt;&gt;"(Bitte Wählen)",1,0)+IF(AC270&lt;&gt;Optionen!$N$3,1)+IF(Z270&lt;&gt;"(Bitte Wählen)",1,0)=6,"Ja",IF(IF(X270&gt;0,1,0)+IF(SUM(K270:S270)&gt;0,1,0)+IF(F270&lt;&gt;"",1,0)+IF(W270&lt;&gt;"(Bitte Wählen)",1,0)+IF(AC270&lt;&gt;Optionen!$N$3,1)=0,"","Nein"))</f>
        <v/>
      </c>
      <c r="AE270" s="37" t="s">
        <v>4</v>
      </c>
    </row>
    <row r="271" spans="2:31" x14ac:dyDescent="0.3">
      <c r="B271" s="7"/>
      <c r="C271" s="7"/>
      <c r="D271" s="7"/>
      <c r="E271" s="7"/>
      <c r="F271" s="7"/>
      <c r="G271" s="7"/>
      <c r="H271" s="7"/>
      <c r="I271" s="31">
        <v>0</v>
      </c>
      <c r="J271" s="31"/>
      <c r="K271" s="31">
        <v>0</v>
      </c>
      <c r="L271" s="31">
        <v>0</v>
      </c>
      <c r="M271" s="31">
        <v>0</v>
      </c>
      <c r="N271" s="31">
        <v>0</v>
      </c>
      <c r="O271" s="31">
        <v>0</v>
      </c>
      <c r="P271" s="7"/>
      <c r="Q271" s="31">
        <v>0</v>
      </c>
      <c r="R271" s="7"/>
      <c r="S271" s="31">
        <v>0</v>
      </c>
      <c r="T271" s="31"/>
      <c r="U271" s="43"/>
      <c r="V271" s="7"/>
      <c r="W271" s="6" t="s">
        <v>4</v>
      </c>
      <c r="X271" s="33">
        <v>0</v>
      </c>
      <c r="Y271" s="7"/>
      <c r="Z271" s="43" t="s">
        <v>4</v>
      </c>
      <c r="AA271" s="7"/>
      <c r="AB271" s="6"/>
      <c r="AC271" s="37" t="s">
        <v>4</v>
      </c>
      <c r="AD271" s="37" t="str">
        <f>IF(IF(X271&gt;0,1,0)+IF(SUM(K271:S271)&gt;0,1,0)+IF(F271&lt;&gt;"",1,0)+IF(W271&lt;&gt;"(Bitte Wählen)",1,0)+IF(AC271&lt;&gt;Optionen!$N$3,1)+IF(Z271&lt;&gt;"(Bitte Wählen)",1,0)=6,"Ja",IF(IF(X271&gt;0,1,0)+IF(SUM(K271:S271)&gt;0,1,0)+IF(F271&lt;&gt;"",1,0)+IF(W271&lt;&gt;"(Bitte Wählen)",1,0)+IF(AC271&lt;&gt;Optionen!$N$3,1)=0,"","Nein"))</f>
        <v/>
      </c>
      <c r="AE271" s="37" t="s">
        <v>4</v>
      </c>
    </row>
    <row r="272" spans="2:31" x14ac:dyDescent="0.3">
      <c r="B272" s="7"/>
      <c r="C272" s="7"/>
      <c r="D272" s="7"/>
      <c r="E272" s="7"/>
      <c r="F272" s="7"/>
      <c r="G272" s="7"/>
      <c r="H272" s="7"/>
      <c r="I272" s="31">
        <v>0</v>
      </c>
      <c r="J272" s="31"/>
      <c r="K272" s="31">
        <v>0</v>
      </c>
      <c r="L272" s="31">
        <v>0</v>
      </c>
      <c r="M272" s="31">
        <v>0</v>
      </c>
      <c r="N272" s="31">
        <v>0</v>
      </c>
      <c r="O272" s="31">
        <v>0</v>
      </c>
      <c r="P272" s="7"/>
      <c r="Q272" s="31">
        <v>0</v>
      </c>
      <c r="R272" s="7"/>
      <c r="S272" s="31">
        <v>0</v>
      </c>
      <c r="T272" s="31"/>
      <c r="U272" s="43"/>
      <c r="V272" s="7"/>
      <c r="W272" s="6" t="s">
        <v>4</v>
      </c>
      <c r="X272" s="33">
        <v>0</v>
      </c>
      <c r="Y272" s="7"/>
      <c r="Z272" s="43" t="s">
        <v>4</v>
      </c>
      <c r="AA272" s="7"/>
      <c r="AB272" s="6"/>
      <c r="AC272" s="37" t="s">
        <v>4</v>
      </c>
      <c r="AD272" s="37" t="str">
        <f>IF(IF(X272&gt;0,1,0)+IF(SUM(K272:S272)&gt;0,1,0)+IF(F272&lt;&gt;"",1,0)+IF(W272&lt;&gt;"(Bitte Wählen)",1,0)+IF(AC272&lt;&gt;Optionen!$N$3,1)+IF(Z272&lt;&gt;"(Bitte Wählen)",1,0)=6,"Ja",IF(IF(X272&gt;0,1,0)+IF(SUM(K272:S272)&gt;0,1,0)+IF(F272&lt;&gt;"",1,0)+IF(W272&lt;&gt;"(Bitte Wählen)",1,0)+IF(AC272&lt;&gt;Optionen!$N$3,1)=0,"","Nein"))</f>
        <v/>
      </c>
      <c r="AE272" s="37" t="s">
        <v>4</v>
      </c>
    </row>
    <row r="273" spans="2:31" x14ac:dyDescent="0.3">
      <c r="B273" s="7"/>
      <c r="C273" s="7"/>
      <c r="D273" s="7"/>
      <c r="E273" s="7"/>
      <c r="F273" s="7"/>
      <c r="G273" s="7"/>
      <c r="H273" s="7"/>
      <c r="I273" s="31">
        <v>0</v>
      </c>
      <c r="J273" s="31"/>
      <c r="K273" s="31">
        <v>0</v>
      </c>
      <c r="L273" s="31">
        <v>0</v>
      </c>
      <c r="M273" s="31">
        <v>0</v>
      </c>
      <c r="N273" s="31">
        <v>0</v>
      </c>
      <c r="O273" s="31">
        <v>0</v>
      </c>
      <c r="P273" s="7"/>
      <c r="Q273" s="31">
        <v>0</v>
      </c>
      <c r="R273" s="7"/>
      <c r="S273" s="31">
        <v>0</v>
      </c>
      <c r="T273" s="31"/>
      <c r="U273" s="43"/>
      <c r="V273" s="7"/>
      <c r="W273" s="6" t="s">
        <v>4</v>
      </c>
      <c r="X273" s="33">
        <v>0</v>
      </c>
      <c r="Y273" s="7"/>
      <c r="Z273" s="43" t="s">
        <v>4</v>
      </c>
      <c r="AA273" s="7"/>
      <c r="AB273" s="6"/>
      <c r="AC273" s="37" t="s">
        <v>4</v>
      </c>
      <c r="AD273" s="37" t="str">
        <f>IF(IF(X273&gt;0,1,0)+IF(SUM(K273:S273)&gt;0,1,0)+IF(F273&lt;&gt;"",1,0)+IF(W273&lt;&gt;"(Bitte Wählen)",1,0)+IF(AC273&lt;&gt;Optionen!$N$3,1)+IF(Z273&lt;&gt;"(Bitte Wählen)",1,0)=6,"Ja",IF(IF(X273&gt;0,1,0)+IF(SUM(K273:S273)&gt;0,1,0)+IF(F273&lt;&gt;"",1,0)+IF(W273&lt;&gt;"(Bitte Wählen)",1,0)+IF(AC273&lt;&gt;Optionen!$N$3,1)=0,"","Nein"))</f>
        <v/>
      </c>
      <c r="AE273" s="37" t="s">
        <v>4</v>
      </c>
    </row>
    <row r="274" spans="2:31" x14ac:dyDescent="0.3">
      <c r="B274" s="7"/>
      <c r="C274" s="7"/>
      <c r="D274" s="7"/>
      <c r="E274" s="7"/>
      <c r="F274" s="7"/>
      <c r="G274" s="7"/>
      <c r="H274" s="7"/>
      <c r="I274" s="31">
        <v>0</v>
      </c>
      <c r="J274" s="31"/>
      <c r="K274" s="31">
        <v>0</v>
      </c>
      <c r="L274" s="31">
        <v>0</v>
      </c>
      <c r="M274" s="31">
        <v>0</v>
      </c>
      <c r="N274" s="31">
        <v>0</v>
      </c>
      <c r="O274" s="31">
        <v>0</v>
      </c>
      <c r="P274" s="7"/>
      <c r="Q274" s="31">
        <v>0</v>
      </c>
      <c r="R274" s="7"/>
      <c r="S274" s="31">
        <v>0</v>
      </c>
      <c r="T274" s="31"/>
      <c r="U274" s="43"/>
      <c r="V274" s="7"/>
      <c r="W274" s="6" t="s">
        <v>4</v>
      </c>
      <c r="X274" s="33">
        <v>0</v>
      </c>
      <c r="Y274" s="7"/>
      <c r="Z274" s="43" t="s">
        <v>4</v>
      </c>
      <c r="AA274" s="7"/>
      <c r="AB274" s="6"/>
      <c r="AC274" s="37" t="s">
        <v>4</v>
      </c>
      <c r="AD274" s="37" t="str">
        <f>IF(IF(X274&gt;0,1,0)+IF(SUM(K274:S274)&gt;0,1,0)+IF(F274&lt;&gt;"",1,0)+IF(W274&lt;&gt;"(Bitte Wählen)",1,0)+IF(AC274&lt;&gt;Optionen!$N$3,1)+IF(Z274&lt;&gt;"(Bitte Wählen)",1,0)=6,"Ja",IF(IF(X274&gt;0,1,0)+IF(SUM(K274:S274)&gt;0,1,0)+IF(F274&lt;&gt;"",1,0)+IF(W274&lt;&gt;"(Bitte Wählen)",1,0)+IF(AC274&lt;&gt;Optionen!$N$3,1)=0,"","Nein"))</f>
        <v/>
      </c>
      <c r="AE274" s="37" t="s">
        <v>4</v>
      </c>
    </row>
    <row r="275" spans="2:31" x14ac:dyDescent="0.3">
      <c r="B275" s="7"/>
      <c r="C275" s="7"/>
      <c r="D275" s="7"/>
      <c r="E275" s="7"/>
      <c r="F275" s="7"/>
      <c r="G275" s="7"/>
      <c r="H275" s="7"/>
      <c r="I275" s="31">
        <v>0</v>
      </c>
      <c r="J275" s="31"/>
      <c r="K275" s="31">
        <v>0</v>
      </c>
      <c r="L275" s="31">
        <v>0</v>
      </c>
      <c r="M275" s="31">
        <v>0</v>
      </c>
      <c r="N275" s="31">
        <v>0</v>
      </c>
      <c r="O275" s="31">
        <v>0</v>
      </c>
      <c r="P275" s="7"/>
      <c r="Q275" s="31">
        <v>0</v>
      </c>
      <c r="R275" s="7"/>
      <c r="S275" s="31">
        <v>0</v>
      </c>
      <c r="T275" s="31"/>
      <c r="U275" s="43"/>
      <c r="V275" s="7"/>
      <c r="W275" s="6" t="s">
        <v>4</v>
      </c>
      <c r="X275" s="33">
        <v>0</v>
      </c>
      <c r="Y275" s="7"/>
      <c r="Z275" s="43" t="s">
        <v>4</v>
      </c>
      <c r="AA275" s="7"/>
      <c r="AB275" s="6"/>
      <c r="AC275" s="37" t="s">
        <v>4</v>
      </c>
      <c r="AD275" s="37" t="str">
        <f>IF(IF(X275&gt;0,1,0)+IF(SUM(K275:S275)&gt;0,1,0)+IF(F275&lt;&gt;"",1,0)+IF(W275&lt;&gt;"(Bitte Wählen)",1,0)+IF(AC275&lt;&gt;Optionen!$N$3,1)+IF(Z275&lt;&gt;"(Bitte Wählen)",1,0)=6,"Ja",IF(IF(X275&gt;0,1,0)+IF(SUM(K275:S275)&gt;0,1,0)+IF(F275&lt;&gt;"",1,0)+IF(W275&lt;&gt;"(Bitte Wählen)",1,0)+IF(AC275&lt;&gt;Optionen!$N$3,1)=0,"","Nein"))</f>
        <v/>
      </c>
      <c r="AE275" s="37" t="s">
        <v>4</v>
      </c>
    </row>
    <row r="276" spans="2:31" x14ac:dyDescent="0.3">
      <c r="B276" s="7"/>
      <c r="C276" s="7"/>
      <c r="D276" s="7"/>
      <c r="E276" s="7"/>
      <c r="F276" s="7"/>
      <c r="G276" s="7"/>
      <c r="H276" s="7"/>
      <c r="I276" s="31">
        <v>0</v>
      </c>
      <c r="J276" s="31"/>
      <c r="K276" s="31">
        <v>0</v>
      </c>
      <c r="L276" s="31">
        <v>0</v>
      </c>
      <c r="M276" s="31">
        <v>0</v>
      </c>
      <c r="N276" s="31">
        <v>0</v>
      </c>
      <c r="O276" s="31">
        <v>0</v>
      </c>
      <c r="P276" s="7"/>
      <c r="Q276" s="31">
        <v>0</v>
      </c>
      <c r="R276" s="7"/>
      <c r="S276" s="31">
        <v>0</v>
      </c>
      <c r="T276" s="31"/>
      <c r="U276" s="43"/>
      <c r="V276" s="7"/>
      <c r="W276" s="6" t="s">
        <v>4</v>
      </c>
      <c r="X276" s="33">
        <v>0</v>
      </c>
      <c r="Y276" s="7"/>
      <c r="Z276" s="43" t="s">
        <v>4</v>
      </c>
      <c r="AA276" s="7"/>
      <c r="AB276" s="6"/>
      <c r="AC276" s="37" t="s">
        <v>4</v>
      </c>
      <c r="AD276" s="37" t="str">
        <f>IF(IF(X276&gt;0,1,0)+IF(SUM(K276:S276)&gt;0,1,0)+IF(F276&lt;&gt;"",1,0)+IF(W276&lt;&gt;"(Bitte Wählen)",1,0)+IF(AC276&lt;&gt;Optionen!$N$3,1)+IF(Z276&lt;&gt;"(Bitte Wählen)",1,0)=6,"Ja",IF(IF(X276&gt;0,1,0)+IF(SUM(K276:S276)&gt;0,1,0)+IF(F276&lt;&gt;"",1,0)+IF(W276&lt;&gt;"(Bitte Wählen)",1,0)+IF(AC276&lt;&gt;Optionen!$N$3,1)=0,"","Nein"))</f>
        <v/>
      </c>
      <c r="AE276" s="37" t="s">
        <v>4</v>
      </c>
    </row>
    <row r="277" spans="2:31" x14ac:dyDescent="0.3">
      <c r="B277" s="7"/>
      <c r="C277" s="7"/>
      <c r="D277" s="7"/>
      <c r="E277" s="7"/>
      <c r="F277" s="7"/>
      <c r="G277" s="7"/>
      <c r="H277" s="7"/>
      <c r="I277" s="31">
        <v>0</v>
      </c>
      <c r="J277" s="31"/>
      <c r="K277" s="31">
        <v>0</v>
      </c>
      <c r="L277" s="31">
        <v>0</v>
      </c>
      <c r="M277" s="31">
        <v>0</v>
      </c>
      <c r="N277" s="31">
        <v>0</v>
      </c>
      <c r="O277" s="31">
        <v>0</v>
      </c>
      <c r="P277" s="7"/>
      <c r="Q277" s="31">
        <v>0</v>
      </c>
      <c r="R277" s="7"/>
      <c r="S277" s="31">
        <v>0</v>
      </c>
      <c r="T277" s="31"/>
      <c r="U277" s="43"/>
      <c r="V277" s="7"/>
      <c r="W277" s="6" t="s">
        <v>4</v>
      </c>
      <c r="X277" s="33">
        <v>0</v>
      </c>
      <c r="Y277" s="7"/>
      <c r="Z277" s="43" t="s">
        <v>4</v>
      </c>
      <c r="AA277" s="7"/>
      <c r="AB277" s="6"/>
      <c r="AC277" s="37" t="s">
        <v>4</v>
      </c>
      <c r="AD277" s="37" t="str">
        <f>IF(IF(X277&gt;0,1,0)+IF(SUM(K277:S277)&gt;0,1,0)+IF(F277&lt;&gt;"",1,0)+IF(W277&lt;&gt;"(Bitte Wählen)",1,0)+IF(AC277&lt;&gt;Optionen!$N$3,1)+IF(Z277&lt;&gt;"(Bitte Wählen)",1,0)=6,"Ja",IF(IF(X277&gt;0,1,0)+IF(SUM(K277:S277)&gt;0,1,0)+IF(F277&lt;&gt;"",1,0)+IF(W277&lt;&gt;"(Bitte Wählen)",1,0)+IF(AC277&lt;&gt;Optionen!$N$3,1)=0,"","Nein"))</f>
        <v/>
      </c>
      <c r="AE277" s="37" t="s">
        <v>4</v>
      </c>
    </row>
    <row r="278" spans="2:31" x14ac:dyDescent="0.3">
      <c r="B278" s="7"/>
      <c r="C278" s="7"/>
      <c r="D278" s="7"/>
      <c r="E278" s="7"/>
      <c r="F278" s="7"/>
      <c r="G278" s="7"/>
      <c r="H278" s="7"/>
      <c r="I278" s="31">
        <v>0</v>
      </c>
      <c r="J278" s="31"/>
      <c r="K278" s="31">
        <v>0</v>
      </c>
      <c r="L278" s="31">
        <v>0</v>
      </c>
      <c r="M278" s="31">
        <v>0</v>
      </c>
      <c r="N278" s="31">
        <v>0</v>
      </c>
      <c r="O278" s="31">
        <v>0</v>
      </c>
      <c r="P278" s="7"/>
      <c r="Q278" s="31">
        <v>0</v>
      </c>
      <c r="R278" s="7"/>
      <c r="S278" s="31">
        <v>0</v>
      </c>
      <c r="T278" s="31"/>
      <c r="U278" s="43"/>
      <c r="V278" s="7"/>
      <c r="W278" s="6" t="s">
        <v>4</v>
      </c>
      <c r="X278" s="33">
        <v>0</v>
      </c>
      <c r="Y278" s="7"/>
      <c r="Z278" s="43" t="s">
        <v>4</v>
      </c>
      <c r="AA278" s="7"/>
      <c r="AB278" s="6"/>
      <c r="AC278" s="37" t="s">
        <v>4</v>
      </c>
      <c r="AD278" s="37" t="str">
        <f>IF(IF(X278&gt;0,1,0)+IF(SUM(K278:S278)&gt;0,1,0)+IF(F278&lt;&gt;"",1,0)+IF(W278&lt;&gt;"(Bitte Wählen)",1,0)+IF(AC278&lt;&gt;Optionen!$N$3,1)+IF(Z278&lt;&gt;"(Bitte Wählen)",1,0)=6,"Ja",IF(IF(X278&gt;0,1,0)+IF(SUM(K278:S278)&gt;0,1,0)+IF(F278&lt;&gt;"",1,0)+IF(W278&lt;&gt;"(Bitte Wählen)",1,0)+IF(AC278&lt;&gt;Optionen!$N$3,1)=0,"","Nein"))</f>
        <v/>
      </c>
      <c r="AE278" s="37" t="s">
        <v>4</v>
      </c>
    </row>
    <row r="279" spans="2:31" x14ac:dyDescent="0.3">
      <c r="B279" s="7"/>
      <c r="C279" s="7"/>
      <c r="D279" s="7"/>
      <c r="E279" s="7"/>
      <c r="F279" s="7"/>
      <c r="G279" s="7"/>
      <c r="H279" s="7"/>
      <c r="I279" s="31">
        <v>0</v>
      </c>
      <c r="J279" s="31"/>
      <c r="K279" s="31">
        <v>0</v>
      </c>
      <c r="L279" s="31">
        <v>0</v>
      </c>
      <c r="M279" s="31">
        <v>0</v>
      </c>
      <c r="N279" s="31">
        <v>0</v>
      </c>
      <c r="O279" s="31">
        <v>0</v>
      </c>
      <c r="P279" s="7"/>
      <c r="Q279" s="31">
        <v>0</v>
      </c>
      <c r="R279" s="7"/>
      <c r="S279" s="31">
        <v>0</v>
      </c>
      <c r="T279" s="31"/>
      <c r="U279" s="43"/>
      <c r="V279" s="7"/>
      <c r="W279" s="6" t="s">
        <v>4</v>
      </c>
      <c r="X279" s="33">
        <v>0</v>
      </c>
      <c r="Y279" s="7"/>
      <c r="Z279" s="43" t="s">
        <v>4</v>
      </c>
      <c r="AA279" s="7"/>
      <c r="AB279" s="6"/>
      <c r="AC279" s="37" t="s">
        <v>4</v>
      </c>
      <c r="AD279" s="37" t="str">
        <f>IF(IF(X279&gt;0,1,0)+IF(SUM(K279:S279)&gt;0,1,0)+IF(F279&lt;&gt;"",1,0)+IF(W279&lt;&gt;"(Bitte Wählen)",1,0)+IF(AC279&lt;&gt;Optionen!$N$3,1)+IF(Z279&lt;&gt;"(Bitte Wählen)",1,0)=6,"Ja",IF(IF(X279&gt;0,1,0)+IF(SUM(K279:S279)&gt;0,1,0)+IF(F279&lt;&gt;"",1,0)+IF(W279&lt;&gt;"(Bitte Wählen)",1,0)+IF(AC279&lt;&gt;Optionen!$N$3,1)=0,"","Nein"))</f>
        <v/>
      </c>
      <c r="AE279" s="37" t="s">
        <v>4</v>
      </c>
    </row>
    <row r="280" spans="2:31" x14ac:dyDescent="0.3">
      <c r="B280" s="7"/>
      <c r="C280" s="7"/>
      <c r="D280" s="7"/>
      <c r="E280" s="7"/>
      <c r="F280" s="7"/>
      <c r="G280" s="7"/>
      <c r="H280" s="7"/>
      <c r="I280" s="31">
        <v>0</v>
      </c>
      <c r="J280" s="31"/>
      <c r="K280" s="31">
        <v>0</v>
      </c>
      <c r="L280" s="31">
        <v>0</v>
      </c>
      <c r="M280" s="31">
        <v>0</v>
      </c>
      <c r="N280" s="31">
        <v>0</v>
      </c>
      <c r="O280" s="31">
        <v>0</v>
      </c>
      <c r="P280" s="7"/>
      <c r="Q280" s="31">
        <v>0</v>
      </c>
      <c r="R280" s="7"/>
      <c r="S280" s="31">
        <v>0</v>
      </c>
      <c r="T280" s="31"/>
      <c r="U280" s="43"/>
      <c r="V280" s="7"/>
      <c r="W280" s="6" t="s">
        <v>4</v>
      </c>
      <c r="X280" s="33">
        <v>0</v>
      </c>
      <c r="Y280" s="7"/>
      <c r="Z280" s="43" t="s">
        <v>4</v>
      </c>
      <c r="AA280" s="7"/>
      <c r="AB280" s="6"/>
      <c r="AC280" s="37" t="s">
        <v>4</v>
      </c>
      <c r="AD280" s="37" t="str">
        <f>IF(IF(X280&gt;0,1,0)+IF(SUM(K280:S280)&gt;0,1,0)+IF(F280&lt;&gt;"",1,0)+IF(W280&lt;&gt;"(Bitte Wählen)",1,0)+IF(AC280&lt;&gt;Optionen!$N$3,1)+IF(Z280&lt;&gt;"(Bitte Wählen)",1,0)=6,"Ja",IF(IF(X280&gt;0,1,0)+IF(SUM(K280:S280)&gt;0,1,0)+IF(F280&lt;&gt;"",1,0)+IF(W280&lt;&gt;"(Bitte Wählen)",1,0)+IF(AC280&lt;&gt;Optionen!$N$3,1)=0,"","Nein"))</f>
        <v/>
      </c>
      <c r="AE280" s="37" t="s">
        <v>4</v>
      </c>
    </row>
    <row r="281" spans="2:31" x14ac:dyDescent="0.3">
      <c r="B281" s="7"/>
      <c r="C281" s="7"/>
      <c r="D281" s="7"/>
      <c r="E281" s="7"/>
      <c r="F281" s="7"/>
      <c r="G281" s="7"/>
      <c r="H281" s="7"/>
      <c r="I281" s="31">
        <v>0</v>
      </c>
      <c r="J281" s="31"/>
      <c r="K281" s="31">
        <v>0</v>
      </c>
      <c r="L281" s="31">
        <v>0</v>
      </c>
      <c r="M281" s="31">
        <v>0</v>
      </c>
      <c r="N281" s="31">
        <v>0</v>
      </c>
      <c r="O281" s="31">
        <v>0</v>
      </c>
      <c r="P281" s="7"/>
      <c r="Q281" s="31">
        <v>0</v>
      </c>
      <c r="R281" s="7"/>
      <c r="S281" s="31">
        <v>0</v>
      </c>
      <c r="T281" s="31"/>
      <c r="U281" s="43"/>
      <c r="V281" s="7"/>
      <c r="W281" s="6" t="s">
        <v>4</v>
      </c>
      <c r="X281" s="33">
        <v>0</v>
      </c>
      <c r="Y281" s="7"/>
      <c r="Z281" s="43" t="s">
        <v>4</v>
      </c>
      <c r="AA281" s="7"/>
      <c r="AB281" s="6"/>
      <c r="AC281" s="37" t="s">
        <v>4</v>
      </c>
      <c r="AD281" s="37" t="str">
        <f>IF(IF(X281&gt;0,1,0)+IF(SUM(K281:S281)&gt;0,1,0)+IF(F281&lt;&gt;"",1,0)+IF(W281&lt;&gt;"(Bitte Wählen)",1,0)+IF(AC281&lt;&gt;Optionen!$N$3,1)+IF(Z281&lt;&gt;"(Bitte Wählen)",1,0)=6,"Ja",IF(IF(X281&gt;0,1,0)+IF(SUM(K281:S281)&gt;0,1,0)+IF(F281&lt;&gt;"",1,0)+IF(W281&lt;&gt;"(Bitte Wählen)",1,0)+IF(AC281&lt;&gt;Optionen!$N$3,1)=0,"","Nein"))</f>
        <v/>
      </c>
      <c r="AE281" s="37" t="s">
        <v>4</v>
      </c>
    </row>
    <row r="282" spans="2:31" x14ac:dyDescent="0.3">
      <c r="B282" s="7"/>
      <c r="C282" s="7"/>
      <c r="D282" s="7"/>
      <c r="E282" s="7"/>
      <c r="F282" s="7"/>
      <c r="G282" s="7"/>
      <c r="H282" s="7"/>
      <c r="I282" s="31">
        <v>0</v>
      </c>
      <c r="J282" s="31"/>
      <c r="K282" s="31">
        <v>0</v>
      </c>
      <c r="L282" s="31">
        <v>0</v>
      </c>
      <c r="M282" s="31">
        <v>0</v>
      </c>
      <c r="N282" s="31">
        <v>0</v>
      </c>
      <c r="O282" s="31">
        <v>0</v>
      </c>
      <c r="P282" s="7"/>
      <c r="Q282" s="31">
        <v>0</v>
      </c>
      <c r="R282" s="7"/>
      <c r="S282" s="31">
        <v>0</v>
      </c>
      <c r="T282" s="31"/>
      <c r="U282" s="43"/>
      <c r="V282" s="7"/>
      <c r="W282" s="6" t="s">
        <v>4</v>
      </c>
      <c r="X282" s="33">
        <v>0</v>
      </c>
      <c r="Y282" s="7"/>
      <c r="Z282" s="43" t="s">
        <v>4</v>
      </c>
      <c r="AA282" s="7"/>
      <c r="AB282" s="6"/>
      <c r="AC282" s="37" t="s">
        <v>4</v>
      </c>
      <c r="AD282" s="37" t="str">
        <f>IF(IF(X282&gt;0,1,0)+IF(SUM(K282:S282)&gt;0,1,0)+IF(F282&lt;&gt;"",1,0)+IF(W282&lt;&gt;"(Bitte Wählen)",1,0)+IF(AC282&lt;&gt;Optionen!$N$3,1)+IF(Z282&lt;&gt;"(Bitte Wählen)",1,0)=6,"Ja",IF(IF(X282&gt;0,1,0)+IF(SUM(K282:S282)&gt;0,1,0)+IF(F282&lt;&gt;"",1,0)+IF(W282&lt;&gt;"(Bitte Wählen)",1,0)+IF(AC282&lt;&gt;Optionen!$N$3,1)=0,"","Nein"))</f>
        <v/>
      </c>
      <c r="AE282" s="37" t="s">
        <v>4</v>
      </c>
    </row>
    <row r="283" spans="2:31" x14ac:dyDescent="0.3">
      <c r="B283" s="7"/>
      <c r="C283" s="7"/>
      <c r="D283" s="7"/>
      <c r="E283" s="7"/>
      <c r="F283" s="7"/>
      <c r="G283" s="7"/>
      <c r="H283" s="7"/>
      <c r="I283" s="31">
        <v>0</v>
      </c>
      <c r="J283" s="31"/>
      <c r="K283" s="31">
        <v>0</v>
      </c>
      <c r="L283" s="31">
        <v>0</v>
      </c>
      <c r="M283" s="31">
        <v>0</v>
      </c>
      <c r="N283" s="31">
        <v>0</v>
      </c>
      <c r="O283" s="31">
        <v>0</v>
      </c>
      <c r="P283" s="7"/>
      <c r="Q283" s="31">
        <v>0</v>
      </c>
      <c r="R283" s="7"/>
      <c r="S283" s="31">
        <v>0</v>
      </c>
      <c r="T283" s="31"/>
      <c r="U283" s="43"/>
      <c r="V283" s="7"/>
      <c r="W283" s="6" t="s">
        <v>4</v>
      </c>
      <c r="X283" s="33">
        <v>0</v>
      </c>
      <c r="Y283" s="7"/>
      <c r="Z283" s="43" t="s">
        <v>4</v>
      </c>
      <c r="AA283" s="7"/>
      <c r="AB283" s="6"/>
      <c r="AC283" s="37" t="s">
        <v>4</v>
      </c>
      <c r="AD283" s="37" t="str">
        <f>IF(IF(X283&gt;0,1,0)+IF(SUM(K283:S283)&gt;0,1,0)+IF(F283&lt;&gt;"",1,0)+IF(W283&lt;&gt;"(Bitte Wählen)",1,0)+IF(AC283&lt;&gt;Optionen!$N$3,1)+IF(Z283&lt;&gt;"(Bitte Wählen)",1,0)=6,"Ja",IF(IF(X283&gt;0,1,0)+IF(SUM(K283:S283)&gt;0,1,0)+IF(F283&lt;&gt;"",1,0)+IF(W283&lt;&gt;"(Bitte Wählen)",1,0)+IF(AC283&lt;&gt;Optionen!$N$3,1)=0,"","Nein"))</f>
        <v/>
      </c>
      <c r="AE283" s="37" t="s">
        <v>4</v>
      </c>
    </row>
    <row r="284" spans="2:31" x14ac:dyDescent="0.3">
      <c r="B284" s="7"/>
      <c r="C284" s="7"/>
      <c r="D284" s="7"/>
      <c r="E284" s="7"/>
      <c r="F284" s="7"/>
      <c r="G284" s="7"/>
      <c r="H284" s="7"/>
      <c r="I284" s="31">
        <v>0</v>
      </c>
      <c r="J284" s="31"/>
      <c r="K284" s="31">
        <v>0</v>
      </c>
      <c r="L284" s="31">
        <v>0</v>
      </c>
      <c r="M284" s="31">
        <v>0</v>
      </c>
      <c r="N284" s="31">
        <v>0</v>
      </c>
      <c r="O284" s="31">
        <v>0</v>
      </c>
      <c r="P284" s="7"/>
      <c r="Q284" s="31">
        <v>0</v>
      </c>
      <c r="R284" s="7"/>
      <c r="S284" s="31">
        <v>0</v>
      </c>
      <c r="T284" s="31"/>
      <c r="U284" s="43"/>
      <c r="V284" s="7"/>
      <c r="W284" s="6" t="s">
        <v>4</v>
      </c>
      <c r="X284" s="33">
        <v>0</v>
      </c>
      <c r="Y284" s="7"/>
      <c r="Z284" s="43" t="s">
        <v>4</v>
      </c>
      <c r="AA284" s="7"/>
      <c r="AB284" s="6"/>
      <c r="AC284" s="37" t="s">
        <v>4</v>
      </c>
      <c r="AD284" s="37" t="str">
        <f>IF(IF(X284&gt;0,1,0)+IF(SUM(K284:S284)&gt;0,1,0)+IF(F284&lt;&gt;"",1,0)+IF(W284&lt;&gt;"(Bitte Wählen)",1,0)+IF(AC284&lt;&gt;Optionen!$N$3,1)+IF(Z284&lt;&gt;"(Bitte Wählen)",1,0)=6,"Ja",IF(IF(X284&gt;0,1,0)+IF(SUM(K284:S284)&gt;0,1,0)+IF(F284&lt;&gt;"",1,0)+IF(W284&lt;&gt;"(Bitte Wählen)",1,0)+IF(AC284&lt;&gt;Optionen!$N$3,1)=0,"","Nein"))</f>
        <v/>
      </c>
      <c r="AE284" s="37" t="s">
        <v>4</v>
      </c>
    </row>
    <row r="285" spans="2:31" x14ac:dyDescent="0.3">
      <c r="B285" s="7"/>
      <c r="C285" s="7"/>
      <c r="D285" s="7"/>
      <c r="E285" s="7"/>
      <c r="F285" s="7"/>
      <c r="G285" s="7"/>
      <c r="H285" s="7"/>
      <c r="I285" s="31">
        <v>0</v>
      </c>
      <c r="J285" s="31"/>
      <c r="K285" s="31">
        <v>0</v>
      </c>
      <c r="L285" s="31">
        <v>0</v>
      </c>
      <c r="M285" s="31">
        <v>0</v>
      </c>
      <c r="N285" s="31">
        <v>0</v>
      </c>
      <c r="O285" s="31">
        <v>0</v>
      </c>
      <c r="P285" s="7"/>
      <c r="Q285" s="31">
        <v>0</v>
      </c>
      <c r="R285" s="7"/>
      <c r="S285" s="31">
        <v>0</v>
      </c>
      <c r="T285" s="31"/>
      <c r="U285" s="43"/>
      <c r="V285" s="7"/>
      <c r="W285" s="6" t="s">
        <v>4</v>
      </c>
      <c r="X285" s="33">
        <v>0</v>
      </c>
      <c r="Y285" s="7"/>
      <c r="Z285" s="43" t="s">
        <v>4</v>
      </c>
      <c r="AA285" s="7"/>
      <c r="AB285" s="6"/>
      <c r="AC285" s="37" t="s">
        <v>4</v>
      </c>
      <c r="AD285" s="37" t="str">
        <f>IF(IF(X285&gt;0,1,0)+IF(SUM(K285:S285)&gt;0,1,0)+IF(F285&lt;&gt;"",1,0)+IF(W285&lt;&gt;"(Bitte Wählen)",1,0)+IF(AC285&lt;&gt;Optionen!$N$3,1)+IF(Z285&lt;&gt;"(Bitte Wählen)",1,0)=6,"Ja",IF(IF(X285&gt;0,1,0)+IF(SUM(K285:S285)&gt;0,1,0)+IF(F285&lt;&gt;"",1,0)+IF(W285&lt;&gt;"(Bitte Wählen)",1,0)+IF(AC285&lt;&gt;Optionen!$N$3,1)=0,"","Nein"))</f>
        <v/>
      </c>
      <c r="AE285" s="37" t="s">
        <v>4</v>
      </c>
    </row>
    <row r="286" spans="2:31" x14ac:dyDescent="0.3">
      <c r="B286" s="7"/>
      <c r="C286" s="7"/>
      <c r="D286" s="7"/>
      <c r="E286" s="7"/>
      <c r="F286" s="7"/>
      <c r="G286" s="7"/>
      <c r="H286" s="7"/>
      <c r="I286" s="31">
        <v>0</v>
      </c>
      <c r="J286" s="31"/>
      <c r="K286" s="31">
        <v>0</v>
      </c>
      <c r="L286" s="31">
        <v>0</v>
      </c>
      <c r="M286" s="31">
        <v>0</v>
      </c>
      <c r="N286" s="31">
        <v>0</v>
      </c>
      <c r="O286" s="31">
        <v>0</v>
      </c>
      <c r="P286" s="7"/>
      <c r="Q286" s="31">
        <v>0</v>
      </c>
      <c r="R286" s="7"/>
      <c r="S286" s="31">
        <v>0</v>
      </c>
      <c r="T286" s="31"/>
      <c r="U286" s="43"/>
      <c r="V286" s="7"/>
      <c r="W286" s="6" t="s">
        <v>4</v>
      </c>
      <c r="X286" s="33">
        <v>0</v>
      </c>
      <c r="Y286" s="7"/>
      <c r="Z286" s="43" t="s">
        <v>4</v>
      </c>
      <c r="AA286" s="7"/>
      <c r="AB286" s="6"/>
      <c r="AC286" s="37" t="s">
        <v>4</v>
      </c>
      <c r="AD286" s="37" t="str">
        <f>IF(IF(X286&gt;0,1,0)+IF(SUM(K286:S286)&gt;0,1,0)+IF(F286&lt;&gt;"",1,0)+IF(W286&lt;&gt;"(Bitte Wählen)",1,0)+IF(AC286&lt;&gt;Optionen!$N$3,1)+IF(Z286&lt;&gt;"(Bitte Wählen)",1,0)=6,"Ja",IF(IF(X286&gt;0,1,0)+IF(SUM(K286:S286)&gt;0,1,0)+IF(F286&lt;&gt;"",1,0)+IF(W286&lt;&gt;"(Bitte Wählen)",1,0)+IF(AC286&lt;&gt;Optionen!$N$3,1)=0,"","Nein"))</f>
        <v/>
      </c>
      <c r="AE286" s="37" t="s">
        <v>4</v>
      </c>
    </row>
    <row r="287" spans="2:31" x14ac:dyDescent="0.3">
      <c r="B287" s="7"/>
      <c r="C287" s="7"/>
      <c r="D287" s="7"/>
      <c r="E287" s="7"/>
      <c r="F287" s="7"/>
      <c r="G287" s="7"/>
      <c r="H287" s="7"/>
      <c r="I287" s="31">
        <v>0</v>
      </c>
      <c r="J287" s="31"/>
      <c r="K287" s="31">
        <v>0</v>
      </c>
      <c r="L287" s="31">
        <v>0</v>
      </c>
      <c r="M287" s="31">
        <v>0</v>
      </c>
      <c r="N287" s="31">
        <v>0</v>
      </c>
      <c r="O287" s="31">
        <v>0</v>
      </c>
      <c r="P287" s="7"/>
      <c r="Q287" s="31">
        <v>0</v>
      </c>
      <c r="R287" s="7"/>
      <c r="S287" s="31">
        <v>0</v>
      </c>
      <c r="T287" s="31"/>
      <c r="U287" s="43"/>
      <c r="V287" s="7"/>
      <c r="W287" s="6" t="s">
        <v>4</v>
      </c>
      <c r="X287" s="33">
        <v>0</v>
      </c>
      <c r="Y287" s="7"/>
      <c r="Z287" s="43" t="s">
        <v>4</v>
      </c>
      <c r="AA287" s="7"/>
      <c r="AB287" s="6"/>
      <c r="AC287" s="37" t="s">
        <v>4</v>
      </c>
      <c r="AD287" s="37" t="str">
        <f>IF(IF(X287&gt;0,1,0)+IF(SUM(K287:S287)&gt;0,1,0)+IF(F287&lt;&gt;"",1,0)+IF(W287&lt;&gt;"(Bitte Wählen)",1,0)+IF(AC287&lt;&gt;Optionen!$N$3,1)+IF(Z287&lt;&gt;"(Bitte Wählen)",1,0)=6,"Ja",IF(IF(X287&gt;0,1,0)+IF(SUM(K287:S287)&gt;0,1,0)+IF(F287&lt;&gt;"",1,0)+IF(W287&lt;&gt;"(Bitte Wählen)",1,0)+IF(AC287&lt;&gt;Optionen!$N$3,1)=0,"","Nein"))</f>
        <v/>
      </c>
      <c r="AE287" s="37" t="s">
        <v>4</v>
      </c>
    </row>
    <row r="288" spans="2:31" x14ac:dyDescent="0.3">
      <c r="B288" s="7"/>
      <c r="C288" s="7"/>
      <c r="D288" s="7"/>
      <c r="E288" s="7"/>
      <c r="F288" s="7"/>
      <c r="G288" s="7"/>
      <c r="H288" s="7"/>
      <c r="I288" s="31">
        <v>0</v>
      </c>
      <c r="J288" s="31"/>
      <c r="K288" s="31">
        <v>0</v>
      </c>
      <c r="L288" s="31">
        <v>0</v>
      </c>
      <c r="M288" s="31">
        <v>0</v>
      </c>
      <c r="N288" s="31">
        <v>0</v>
      </c>
      <c r="O288" s="31">
        <v>0</v>
      </c>
      <c r="P288" s="7"/>
      <c r="Q288" s="31">
        <v>0</v>
      </c>
      <c r="R288" s="7"/>
      <c r="S288" s="31">
        <v>0</v>
      </c>
      <c r="T288" s="31"/>
      <c r="U288" s="43"/>
      <c r="V288" s="7"/>
      <c r="W288" s="6" t="s">
        <v>4</v>
      </c>
      <c r="X288" s="33">
        <v>0</v>
      </c>
      <c r="Y288" s="7"/>
      <c r="Z288" s="43" t="s">
        <v>4</v>
      </c>
      <c r="AA288" s="7"/>
      <c r="AB288" s="6"/>
      <c r="AC288" s="37" t="s">
        <v>4</v>
      </c>
      <c r="AD288" s="37" t="str">
        <f>IF(IF(X288&gt;0,1,0)+IF(SUM(K288:S288)&gt;0,1,0)+IF(F288&lt;&gt;"",1,0)+IF(W288&lt;&gt;"(Bitte Wählen)",1,0)+IF(AC288&lt;&gt;Optionen!$N$3,1)+IF(Z288&lt;&gt;"(Bitte Wählen)",1,0)=6,"Ja",IF(IF(X288&gt;0,1,0)+IF(SUM(K288:S288)&gt;0,1,0)+IF(F288&lt;&gt;"",1,0)+IF(W288&lt;&gt;"(Bitte Wählen)",1,0)+IF(AC288&lt;&gt;Optionen!$N$3,1)=0,"","Nein"))</f>
        <v/>
      </c>
      <c r="AE288" s="37" t="s">
        <v>4</v>
      </c>
    </row>
    <row r="289" spans="2:31" x14ac:dyDescent="0.3">
      <c r="B289" s="7"/>
      <c r="C289" s="7"/>
      <c r="D289" s="7"/>
      <c r="E289" s="7"/>
      <c r="F289" s="7"/>
      <c r="G289" s="7"/>
      <c r="H289" s="7"/>
      <c r="I289" s="31">
        <v>0</v>
      </c>
      <c r="J289" s="31"/>
      <c r="K289" s="31">
        <v>0</v>
      </c>
      <c r="L289" s="31">
        <v>0</v>
      </c>
      <c r="M289" s="31">
        <v>0</v>
      </c>
      <c r="N289" s="31">
        <v>0</v>
      </c>
      <c r="O289" s="31">
        <v>0</v>
      </c>
      <c r="P289" s="7"/>
      <c r="Q289" s="31">
        <v>0</v>
      </c>
      <c r="R289" s="7"/>
      <c r="S289" s="31">
        <v>0</v>
      </c>
      <c r="T289" s="31"/>
      <c r="U289" s="43"/>
      <c r="V289" s="7"/>
      <c r="W289" s="6" t="s">
        <v>4</v>
      </c>
      <c r="X289" s="33">
        <v>0</v>
      </c>
      <c r="Y289" s="7"/>
      <c r="Z289" s="43" t="s">
        <v>4</v>
      </c>
      <c r="AA289" s="7"/>
      <c r="AB289" s="6"/>
      <c r="AC289" s="37" t="s">
        <v>4</v>
      </c>
      <c r="AD289" s="37" t="str">
        <f>IF(IF(X289&gt;0,1,0)+IF(SUM(K289:S289)&gt;0,1,0)+IF(F289&lt;&gt;"",1,0)+IF(W289&lt;&gt;"(Bitte Wählen)",1,0)+IF(AC289&lt;&gt;Optionen!$N$3,1)+IF(Z289&lt;&gt;"(Bitte Wählen)",1,0)=6,"Ja",IF(IF(X289&gt;0,1,0)+IF(SUM(K289:S289)&gt;0,1,0)+IF(F289&lt;&gt;"",1,0)+IF(W289&lt;&gt;"(Bitte Wählen)",1,0)+IF(AC289&lt;&gt;Optionen!$N$3,1)=0,"","Nein"))</f>
        <v/>
      </c>
      <c r="AE289" s="37" t="s">
        <v>4</v>
      </c>
    </row>
    <row r="290" spans="2:31" x14ac:dyDescent="0.3">
      <c r="B290" s="7"/>
      <c r="C290" s="7"/>
      <c r="D290" s="7"/>
      <c r="E290" s="7"/>
      <c r="F290" s="7"/>
      <c r="G290" s="7"/>
      <c r="H290" s="7"/>
      <c r="I290" s="31">
        <v>0</v>
      </c>
      <c r="J290" s="31"/>
      <c r="K290" s="31">
        <v>0</v>
      </c>
      <c r="L290" s="31">
        <v>0</v>
      </c>
      <c r="M290" s="31">
        <v>0</v>
      </c>
      <c r="N290" s="31">
        <v>0</v>
      </c>
      <c r="O290" s="31">
        <v>0</v>
      </c>
      <c r="P290" s="7"/>
      <c r="Q290" s="31">
        <v>0</v>
      </c>
      <c r="R290" s="7"/>
      <c r="S290" s="31">
        <v>0</v>
      </c>
      <c r="T290" s="31"/>
      <c r="U290" s="43"/>
      <c r="V290" s="7"/>
      <c r="W290" s="6" t="s">
        <v>4</v>
      </c>
      <c r="X290" s="33">
        <v>0</v>
      </c>
      <c r="Y290" s="7"/>
      <c r="Z290" s="43" t="s">
        <v>4</v>
      </c>
      <c r="AA290" s="7"/>
      <c r="AB290" s="6"/>
      <c r="AC290" s="37" t="s">
        <v>4</v>
      </c>
      <c r="AD290" s="37" t="str">
        <f>IF(IF(X290&gt;0,1,0)+IF(SUM(K290:S290)&gt;0,1,0)+IF(F290&lt;&gt;"",1,0)+IF(W290&lt;&gt;"(Bitte Wählen)",1,0)+IF(AC290&lt;&gt;Optionen!$N$3,1)+IF(Z290&lt;&gt;"(Bitte Wählen)",1,0)=6,"Ja",IF(IF(X290&gt;0,1,0)+IF(SUM(K290:S290)&gt;0,1,0)+IF(F290&lt;&gt;"",1,0)+IF(W290&lt;&gt;"(Bitte Wählen)",1,0)+IF(AC290&lt;&gt;Optionen!$N$3,1)=0,"","Nein"))</f>
        <v/>
      </c>
      <c r="AE290" s="37" t="s">
        <v>4</v>
      </c>
    </row>
    <row r="291" spans="2:31" x14ac:dyDescent="0.3">
      <c r="B291" s="7"/>
      <c r="C291" s="7"/>
      <c r="D291" s="7"/>
      <c r="E291" s="7"/>
      <c r="F291" s="7"/>
      <c r="G291" s="7"/>
      <c r="H291" s="7"/>
      <c r="I291" s="31">
        <v>0</v>
      </c>
      <c r="J291" s="31"/>
      <c r="K291" s="31">
        <v>0</v>
      </c>
      <c r="L291" s="31">
        <v>0</v>
      </c>
      <c r="M291" s="31">
        <v>0</v>
      </c>
      <c r="N291" s="31">
        <v>0</v>
      </c>
      <c r="O291" s="31">
        <v>0</v>
      </c>
      <c r="P291" s="7"/>
      <c r="Q291" s="31">
        <v>0</v>
      </c>
      <c r="R291" s="7"/>
      <c r="S291" s="31">
        <v>0</v>
      </c>
      <c r="T291" s="31"/>
      <c r="U291" s="43"/>
      <c r="V291" s="7"/>
      <c r="W291" s="6" t="s">
        <v>4</v>
      </c>
      <c r="X291" s="33">
        <v>0</v>
      </c>
      <c r="Y291" s="7"/>
      <c r="Z291" s="43" t="s">
        <v>4</v>
      </c>
      <c r="AA291" s="7"/>
      <c r="AB291" s="6"/>
      <c r="AC291" s="37" t="s">
        <v>4</v>
      </c>
      <c r="AD291" s="37" t="str">
        <f>IF(IF(X291&gt;0,1,0)+IF(SUM(K291:S291)&gt;0,1,0)+IF(F291&lt;&gt;"",1,0)+IF(W291&lt;&gt;"(Bitte Wählen)",1,0)+IF(AC291&lt;&gt;Optionen!$N$3,1)+IF(Z291&lt;&gt;"(Bitte Wählen)",1,0)=6,"Ja",IF(IF(X291&gt;0,1,0)+IF(SUM(K291:S291)&gt;0,1,0)+IF(F291&lt;&gt;"",1,0)+IF(W291&lt;&gt;"(Bitte Wählen)",1,0)+IF(AC291&lt;&gt;Optionen!$N$3,1)=0,"","Nein"))</f>
        <v/>
      </c>
      <c r="AE291" s="37" t="s">
        <v>4</v>
      </c>
    </row>
    <row r="292" spans="2:31" x14ac:dyDescent="0.3">
      <c r="B292" s="7"/>
      <c r="C292" s="7"/>
      <c r="D292" s="7"/>
      <c r="E292" s="7"/>
      <c r="F292" s="7"/>
      <c r="G292" s="7"/>
      <c r="H292" s="7"/>
      <c r="I292" s="31">
        <v>0</v>
      </c>
      <c r="J292" s="31"/>
      <c r="K292" s="31">
        <v>0</v>
      </c>
      <c r="L292" s="31">
        <v>0</v>
      </c>
      <c r="M292" s="31">
        <v>0</v>
      </c>
      <c r="N292" s="31">
        <v>0</v>
      </c>
      <c r="O292" s="31">
        <v>0</v>
      </c>
      <c r="P292" s="7"/>
      <c r="Q292" s="31">
        <v>0</v>
      </c>
      <c r="R292" s="7"/>
      <c r="S292" s="31">
        <v>0</v>
      </c>
      <c r="T292" s="31"/>
      <c r="U292" s="43"/>
      <c r="V292" s="7"/>
      <c r="W292" s="6" t="s">
        <v>4</v>
      </c>
      <c r="X292" s="33">
        <v>0</v>
      </c>
      <c r="Y292" s="7"/>
      <c r="Z292" s="43" t="s">
        <v>4</v>
      </c>
      <c r="AA292" s="7"/>
      <c r="AB292" s="6"/>
      <c r="AC292" s="37" t="s">
        <v>4</v>
      </c>
      <c r="AD292" s="37" t="str">
        <f>IF(IF(X292&gt;0,1,0)+IF(SUM(K292:S292)&gt;0,1,0)+IF(F292&lt;&gt;"",1,0)+IF(W292&lt;&gt;"(Bitte Wählen)",1,0)+IF(AC292&lt;&gt;Optionen!$N$3,1)+IF(Z292&lt;&gt;"(Bitte Wählen)",1,0)=6,"Ja",IF(IF(X292&gt;0,1,0)+IF(SUM(K292:S292)&gt;0,1,0)+IF(F292&lt;&gt;"",1,0)+IF(W292&lt;&gt;"(Bitte Wählen)",1,0)+IF(AC292&lt;&gt;Optionen!$N$3,1)=0,"","Nein"))</f>
        <v/>
      </c>
      <c r="AE292" s="37" t="s">
        <v>4</v>
      </c>
    </row>
    <row r="293" spans="2:31" x14ac:dyDescent="0.3">
      <c r="B293" s="7"/>
      <c r="C293" s="7"/>
      <c r="D293" s="7"/>
      <c r="E293" s="7"/>
      <c r="F293" s="7"/>
      <c r="G293" s="7"/>
      <c r="H293" s="7"/>
      <c r="I293" s="31">
        <v>0</v>
      </c>
      <c r="J293" s="31"/>
      <c r="K293" s="31">
        <v>0</v>
      </c>
      <c r="L293" s="31">
        <v>0</v>
      </c>
      <c r="M293" s="31">
        <v>0</v>
      </c>
      <c r="N293" s="31">
        <v>0</v>
      </c>
      <c r="O293" s="31">
        <v>0</v>
      </c>
      <c r="P293" s="7"/>
      <c r="Q293" s="31">
        <v>0</v>
      </c>
      <c r="R293" s="7"/>
      <c r="S293" s="31">
        <v>0</v>
      </c>
      <c r="T293" s="31"/>
      <c r="U293" s="43"/>
      <c r="V293" s="7"/>
      <c r="W293" s="6" t="s">
        <v>4</v>
      </c>
      <c r="X293" s="33">
        <v>0</v>
      </c>
      <c r="Y293" s="7"/>
      <c r="Z293" s="43" t="s">
        <v>4</v>
      </c>
      <c r="AA293" s="7"/>
      <c r="AB293" s="6"/>
      <c r="AC293" s="37" t="s">
        <v>4</v>
      </c>
      <c r="AD293" s="37" t="str">
        <f>IF(IF(X293&gt;0,1,0)+IF(SUM(K293:S293)&gt;0,1,0)+IF(F293&lt;&gt;"",1,0)+IF(W293&lt;&gt;"(Bitte Wählen)",1,0)+IF(AC293&lt;&gt;Optionen!$N$3,1)+IF(Z293&lt;&gt;"(Bitte Wählen)",1,0)=6,"Ja",IF(IF(X293&gt;0,1,0)+IF(SUM(K293:S293)&gt;0,1,0)+IF(F293&lt;&gt;"",1,0)+IF(W293&lt;&gt;"(Bitte Wählen)",1,0)+IF(AC293&lt;&gt;Optionen!$N$3,1)=0,"","Nein"))</f>
        <v/>
      </c>
      <c r="AE293" s="37" t="s">
        <v>4</v>
      </c>
    </row>
    <row r="294" spans="2:31" x14ac:dyDescent="0.3">
      <c r="B294" s="7"/>
      <c r="C294" s="7"/>
      <c r="D294" s="7"/>
      <c r="E294" s="7"/>
      <c r="F294" s="7"/>
      <c r="G294" s="7"/>
      <c r="H294" s="7"/>
      <c r="I294" s="31">
        <v>0</v>
      </c>
      <c r="J294" s="31"/>
      <c r="K294" s="31">
        <v>0</v>
      </c>
      <c r="L294" s="31">
        <v>0</v>
      </c>
      <c r="M294" s="31">
        <v>0</v>
      </c>
      <c r="N294" s="31">
        <v>0</v>
      </c>
      <c r="O294" s="31">
        <v>0</v>
      </c>
      <c r="P294" s="7"/>
      <c r="Q294" s="31">
        <v>0</v>
      </c>
      <c r="R294" s="7"/>
      <c r="S294" s="31">
        <v>0</v>
      </c>
      <c r="T294" s="31"/>
      <c r="U294" s="43"/>
      <c r="V294" s="7"/>
      <c r="W294" s="6" t="s">
        <v>4</v>
      </c>
      <c r="X294" s="33">
        <v>0</v>
      </c>
      <c r="Y294" s="7"/>
      <c r="Z294" s="43" t="s">
        <v>4</v>
      </c>
      <c r="AA294" s="7"/>
      <c r="AB294" s="6"/>
      <c r="AC294" s="37" t="s">
        <v>4</v>
      </c>
      <c r="AD294" s="37" t="str">
        <f>IF(IF(X294&gt;0,1,0)+IF(SUM(K294:S294)&gt;0,1,0)+IF(F294&lt;&gt;"",1,0)+IF(W294&lt;&gt;"(Bitte Wählen)",1,0)+IF(AC294&lt;&gt;Optionen!$N$3,1)+IF(Z294&lt;&gt;"(Bitte Wählen)",1,0)=6,"Ja",IF(IF(X294&gt;0,1,0)+IF(SUM(K294:S294)&gt;0,1,0)+IF(F294&lt;&gt;"",1,0)+IF(W294&lt;&gt;"(Bitte Wählen)",1,0)+IF(AC294&lt;&gt;Optionen!$N$3,1)=0,"","Nein"))</f>
        <v/>
      </c>
      <c r="AE294" s="37" t="s">
        <v>4</v>
      </c>
    </row>
    <row r="295" spans="2:31" x14ac:dyDescent="0.3">
      <c r="B295" s="7"/>
      <c r="C295" s="7"/>
      <c r="D295" s="7"/>
      <c r="E295" s="7"/>
      <c r="F295" s="7"/>
      <c r="G295" s="7"/>
      <c r="H295" s="7"/>
      <c r="I295" s="31">
        <v>0</v>
      </c>
      <c r="J295" s="31"/>
      <c r="K295" s="31">
        <v>0</v>
      </c>
      <c r="L295" s="31">
        <v>0</v>
      </c>
      <c r="M295" s="31">
        <v>0</v>
      </c>
      <c r="N295" s="31">
        <v>0</v>
      </c>
      <c r="O295" s="31">
        <v>0</v>
      </c>
      <c r="P295" s="7"/>
      <c r="Q295" s="31">
        <v>0</v>
      </c>
      <c r="R295" s="7"/>
      <c r="S295" s="31">
        <v>0</v>
      </c>
      <c r="T295" s="31"/>
      <c r="U295" s="43"/>
      <c r="V295" s="7"/>
      <c r="W295" s="6" t="s">
        <v>4</v>
      </c>
      <c r="X295" s="33">
        <v>0</v>
      </c>
      <c r="Y295" s="7"/>
      <c r="Z295" s="43" t="s">
        <v>4</v>
      </c>
      <c r="AA295" s="7"/>
      <c r="AB295" s="6"/>
      <c r="AC295" s="37" t="s">
        <v>4</v>
      </c>
      <c r="AD295" s="37" t="str">
        <f>IF(IF(X295&gt;0,1,0)+IF(SUM(K295:S295)&gt;0,1,0)+IF(F295&lt;&gt;"",1,0)+IF(W295&lt;&gt;"(Bitte Wählen)",1,0)+IF(AC295&lt;&gt;Optionen!$N$3,1)+IF(Z295&lt;&gt;"(Bitte Wählen)",1,0)=6,"Ja",IF(IF(X295&gt;0,1,0)+IF(SUM(K295:S295)&gt;0,1,0)+IF(F295&lt;&gt;"",1,0)+IF(W295&lt;&gt;"(Bitte Wählen)",1,0)+IF(AC295&lt;&gt;Optionen!$N$3,1)=0,"","Nein"))</f>
        <v/>
      </c>
      <c r="AE295" s="37" t="s">
        <v>4</v>
      </c>
    </row>
    <row r="296" spans="2:31" x14ac:dyDescent="0.3">
      <c r="B296" s="7"/>
      <c r="C296" s="7"/>
      <c r="D296" s="7"/>
      <c r="E296" s="7"/>
      <c r="F296" s="7"/>
      <c r="G296" s="7"/>
      <c r="H296" s="7"/>
      <c r="I296" s="31">
        <v>0</v>
      </c>
      <c r="J296" s="31"/>
      <c r="K296" s="31">
        <v>0</v>
      </c>
      <c r="L296" s="31">
        <v>0</v>
      </c>
      <c r="M296" s="31">
        <v>0</v>
      </c>
      <c r="N296" s="31">
        <v>0</v>
      </c>
      <c r="O296" s="31">
        <v>0</v>
      </c>
      <c r="P296" s="7"/>
      <c r="Q296" s="31">
        <v>0</v>
      </c>
      <c r="R296" s="7"/>
      <c r="S296" s="31">
        <v>0</v>
      </c>
      <c r="T296" s="31"/>
      <c r="U296" s="43"/>
      <c r="V296" s="7"/>
      <c r="W296" s="6" t="s">
        <v>4</v>
      </c>
      <c r="X296" s="33">
        <v>0</v>
      </c>
      <c r="Y296" s="7"/>
      <c r="Z296" s="43" t="s">
        <v>4</v>
      </c>
      <c r="AA296" s="7"/>
      <c r="AB296" s="6"/>
      <c r="AC296" s="37" t="s">
        <v>4</v>
      </c>
      <c r="AD296" s="37" t="str">
        <f>IF(IF(X296&gt;0,1,0)+IF(SUM(K296:S296)&gt;0,1,0)+IF(F296&lt;&gt;"",1,0)+IF(W296&lt;&gt;"(Bitte Wählen)",1,0)+IF(AC296&lt;&gt;Optionen!$N$3,1)+IF(Z296&lt;&gt;"(Bitte Wählen)",1,0)=6,"Ja",IF(IF(X296&gt;0,1,0)+IF(SUM(K296:S296)&gt;0,1,0)+IF(F296&lt;&gt;"",1,0)+IF(W296&lt;&gt;"(Bitte Wählen)",1,0)+IF(AC296&lt;&gt;Optionen!$N$3,1)=0,"","Nein"))</f>
        <v/>
      </c>
      <c r="AE296" s="37" t="s">
        <v>4</v>
      </c>
    </row>
    <row r="297" spans="2:31" x14ac:dyDescent="0.3">
      <c r="B297" s="7"/>
      <c r="C297" s="7"/>
      <c r="D297" s="7"/>
      <c r="E297" s="7"/>
      <c r="F297" s="7"/>
      <c r="G297" s="7"/>
      <c r="H297" s="7"/>
      <c r="I297" s="31">
        <v>0</v>
      </c>
      <c r="J297" s="31"/>
      <c r="K297" s="31">
        <v>0</v>
      </c>
      <c r="L297" s="31">
        <v>0</v>
      </c>
      <c r="M297" s="31">
        <v>0</v>
      </c>
      <c r="N297" s="31">
        <v>0</v>
      </c>
      <c r="O297" s="31">
        <v>0</v>
      </c>
      <c r="P297" s="7"/>
      <c r="Q297" s="31">
        <v>0</v>
      </c>
      <c r="R297" s="7"/>
      <c r="S297" s="31">
        <v>0</v>
      </c>
      <c r="T297" s="31"/>
      <c r="U297" s="43"/>
      <c r="V297" s="7"/>
      <c r="W297" s="6" t="s">
        <v>4</v>
      </c>
      <c r="X297" s="33">
        <v>0</v>
      </c>
      <c r="Y297" s="7"/>
      <c r="Z297" s="43" t="s">
        <v>4</v>
      </c>
      <c r="AA297" s="7"/>
      <c r="AB297" s="6"/>
      <c r="AC297" s="37" t="s">
        <v>4</v>
      </c>
      <c r="AD297" s="37" t="str">
        <f>IF(IF(X297&gt;0,1,0)+IF(SUM(K297:S297)&gt;0,1,0)+IF(F297&lt;&gt;"",1,0)+IF(W297&lt;&gt;"(Bitte Wählen)",1,0)+IF(AC297&lt;&gt;Optionen!$N$3,1)+IF(Z297&lt;&gt;"(Bitte Wählen)",1,0)=6,"Ja",IF(IF(X297&gt;0,1,0)+IF(SUM(K297:S297)&gt;0,1,0)+IF(F297&lt;&gt;"",1,0)+IF(W297&lt;&gt;"(Bitte Wählen)",1,0)+IF(AC297&lt;&gt;Optionen!$N$3,1)=0,"","Nein"))</f>
        <v/>
      </c>
      <c r="AE297" s="37" t="s">
        <v>4</v>
      </c>
    </row>
    <row r="298" spans="2:31" x14ac:dyDescent="0.3">
      <c r="B298" s="7"/>
      <c r="C298" s="7"/>
      <c r="D298" s="7"/>
      <c r="E298" s="7"/>
      <c r="F298" s="7"/>
      <c r="G298" s="7"/>
      <c r="H298" s="7"/>
      <c r="I298" s="31">
        <v>0</v>
      </c>
      <c r="J298" s="31"/>
      <c r="K298" s="31">
        <v>0</v>
      </c>
      <c r="L298" s="31">
        <v>0</v>
      </c>
      <c r="M298" s="31">
        <v>0</v>
      </c>
      <c r="N298" s="31">
        <v>0</v>
      </c>
      <c r="O298" s="31">
        <v>0</v>
      </c>
      <c r="P298" s="7"/>
      <c r="Q298" s="31">
        <v>0</v>
      </c>
      <c r="R298" s="7"/>
      <c r="S298" s="31">
        <v>0</v>
      </c>
      <c r="T298" s="31"/>
      <c r="U298" s="43"/>
      <c r="V298" s="7"/>
      <c r="W298" s="6" t="s">
        <v>4</v>
      </c>
      <c r="X298" s="33">
        <v>0</v>
      </c>
      <c r="Y298" s="7"/>
      <c r="Z298" s="43" t="s">
        <v>4</v>
      </c>
      <c r="AA298" s="7"/>
      <c r="AB298" s="6"/>
      <c r="AC298" s="37" t="s">
        <v>4</v>
      </c>
      <c r="AD298" s="37" t="str">
        <f>IF(IF(X298&gt;0,1,0)+IF(SUM(K298:S298)&gt;0,1,0)+IF(F298&lt;&gt;"",1,0)+IF(W298&lt;&gt;"(Bitte Wählen)",1,0)+IF(AC298&lt;&gt;Optionen!$N$3,1)+IF(Z298&lt;&gt;"(Bitte Wählen)",1,0)=6,"Ja",IF(IF(X298&gt;0,1,0)+IF(SUM(K298:S298)&gt;0,1,0)+IF(F298&lt;&gt;"",1,0)+IF(W298&lt;&gt;"(Bitte Wählen)",1,0)+IF(AC298&lt;&gt;Optionen!$N$3,1)=0,"","Nein"))</f>
        <v/>
      </c>
      <c r="AE298" s="37" t="s">
        <v>4</v>
      </c>
    </row>
    <row r="299" spans="2:31" x14ac:dyDescent="0.3">
      <c r="B299" s="7"/>
      <c r="C299" s="7"/>
      <c r="D299" s="7"/>
      <c r="E299" s="7"/>
      <c r="F299" s="7"/>
      <c r="G299" s="7"/>
      <c r="H299" s="7"/>
      <c r="I299" s="31">
        <v>0</v>
      </c>
      <c r="J299" s="31"/>
      <c r="K299" s="31">
        <v>0</v>
      </c>
      <c r="L299" s="31">
        <v>0</v>
      </c>
      <c r="M299" s="31">
        <v>0</v>
      </c>
      <c r="N299" s="31">
        <v>0</v>
      </c>
      <c r="O299" s="31">
        <v>0</v>
      </c>
      <c r="P299" s="7"/>
      <c r="Q299" s="31">
        <v>0</v>
      </c>
      <c r="R299" s="7"/>
      <c r="S299" s="31">
        <v>0</v>
      </c>
      <c r="T299" s="31"/>
      <c r="U299" s="43"/>
      <c r="V299" s="7"/>
      <c r="W299" s="6" t="s">
        <v>4</v>
      </c>
      <c r="X299" s="33">
        <v>0</v>
      </c>
      <c r="Y299" s="7"/>
      <c r="Z299" s="43" t="s">
        <v>4</v>
      </c>
      <c r="AA299" s="7"/>
      <c r="AB299" s="6"/>
      <c r="AC299" s="37" t="s">
        <v>4</v>
      </c>
      <c r="AD299" s="37" t="str">
        <f>IF(IF(X299&gt;0,1,0)+IF(SUM(K299:S299)&gt;0,1,0)+IF(F299&lt;&gt;"",1,0)+IF(W299&lt;&gt;"(Bitte Wählen)",1,0)+IF(AC299&lt;&gt;Optionen!$N$3,1)+IF(Z299&lt;&gt;"(Bitte Wählen)",1,0)=6,"Ja",IF(IF(X299&gt;0,1,0)+IF(SUM(K299:S299)&gt;0,1,0)+IF(F299&lt;&gt;"",1,0)+IF(W299&lt;&gt;"(Bitte Wählen)",1,0)+IF(AC299&lt;&gt;Optionen!$N$3,1)=0,"","Nein"))</f>
        <v/>
      </c>
      <c r="AE299" s="37" t="s">
        <v>4</v>
      </c>
    </row>
    <row r="300" spans="2:31" x14ac:dyDescent="0.3">
      <c r="B300" s="7"/>
      <c r="C300" s="7"/>
      <c r="D300" s="7"/>
      <c r="E300" s="7"/>
      <c r="F300" s="7"/>
      <c r="G300" s="7"/>
      <c r="H300" s="7"/>
      <c r="I300" s="31">
        <v>0</v>
      </c>
      <c r="J300" s="31"/>
      <c r="K300" s="31">
        <v>0</v>
      </c>
      <c r="L300" s="31">
        <v>0</v>
      </c>
      <c r="M300" s="31">
        <v>0</v>
      </c>
      <c r="N300" s="31">
        <v>0</v>
      </c>
      <c r="O300" s="31">
        <v>0</v>
      </c>
      <c r="P300" s="7"/>
      <c r="Q300" s="31">
        <v>0</v>
      </c>
      <c r="R300" s="7"/>
      <c r="S300" s="31">
        <v>0</v>
      </c>
      <c r="T300" s="31"/>
      <c r="U300" s="43"/>
      <c r="V300" s="7"/>
      <c r="W300" s="6" t="s">
        <v>4</v>
      </c>
      <c r="X300" s="33">
        <v>0</v>
      </c>
      <c r="Y300" s="7"/>
      <c r="Z300" s="43" t="s">
        <v>4</v>
      </c>
      <c r="AA300" s="7"/>
      <c r="AB300" s="6"/>
      <c r="AC300" s="37" t="s">
        <v>4</v>
      </c>
      <c r="AD300" s="37" t="str">
        <f>IF(IF(X300&gt;0,1,0)+IF(SUM(K300:S300)&gt;0,1,0)+IF(F300&lt;&gt;"",1,0)+IF(W300&lt;&gt;"(Bitte Wählen)",1,0)+IF(AC300&lt;&gt;Optionen!$N$3,1)+IF(Z300&lt;&gt;"(Bitte Wählen)",1,0)=6,"Ja",IF(IF(X300&gt;0,1,0)+IF(SUM(K300:S300)&gt;0,1,0)+IF(F300&lt;&gt;"",1,0)+IF(W300&lt;&gt;"(Bitte Wählen)",1,0)+IF(AC300&lt;&gt;Optionen!$N$3,1)=0,"","Nein"))</f>
        <v/>
      </c>
      <c r="AE300" s="37" t="s">
        <v>4</v>
      </c>
    </row>
    <row r="301" spans="2:31" x14ac:dyDescent="0.3">
      <c r="B301" s="7"/>
      <c r="C301" s="7"/>
      <c r="D301" s="7"/>
      <c r="E301" s="7"/>
      <c r="F301" s="7"/>
      <c r="G301" s="7"/>
      <c r="H301" s="7"/>
      <c r="I301" s="31">
        <v>0</v>
      </c>
      <c r="J301" s="31"/>
      <c r="K301" s="31">
        <v>0</v>
      </c>
      <c r="L301" s="31">
        <v>0</v>
      </c>
      <c r="M301" s="31">
        <v>0</v>
      </c>
      <c r="N301" s="31">
        <v>0</v>
      </c>
      <c r="O301" s="31">
        <v>0</v>
      </c>
      <c r="P301" s="7"/>
      <c r="Q301" s="31">
        <v>0</v>
      </c>
      <c r="R301" s="7"/>
      <c r="S301" s="31">
        <v>0</v>
      </c>
      <c r="T301" s="31"/>
      <c r="U301" s="43"/>
      <c r="V301" s="7"/>
      <c r="W301" s="6" t="s">
        <v>4</v>
      </c>
      <c r="X301" s="33">
        <v>0</v>
      </c>
      <c r="Y301" s="7"/>
      <c r="Z301" s="43" t="s">
        <v>4</v>
      </c>
      <c r="AA301" s="7"/>
      <c r="AB301" s="6"/>
      <c r="AC301" s="37" t="s">
        <v>4</v>
      </c>
      <c r="AD301" s="37" t="str">
        <f>IF(IF(X301&gt;0,1,0)+IF(SUM(K301:S301)&gt;0,1,0)+IF(F301&lt;&gt;"",1,0)+IF(W301&lt;&gt;"(Bitte Wählen)",1,0)+IF(AC301&lt;&gt;Optionen!$N$3,1)+IF(Z301&lt;&gt;"(Bitte Wählen)",1,0)=6,"Ja",IF(IF(X301&gt;0,1,0)+IF(SUM(K301:S301)&gt;0,1,0)+IF(F301&lt;&gt;"",1,0)+IF(W301&lt;&gt;"(Bitte Wählen)",1,0)+IF(AC301&lt;&gt;Optionen!$N$3,1)=0,"","Nein"))</f>
        <v/>
      </c>
      <c r="AE301" s="37" t="s">
        <v>4</v>
      </c>
    </row>
    <row r="302" spans="2:31" x14ac:dyDescent="0.3">
      <c r="B302" s="7"/>
      <c r="C302" s="7"/>
      <c r="D302" s="7"/>
      <c r="E302" s="7"/>
      <c r="F302" s="7"/>
      <c r="G302" s="7"/>
      <c r="H302" s="7"/>
      <c r="I302" s="31">
        <v>0</v>
      </c>
      <c r="J302" s="31"/>
      <c r="K302" s="31">
        <v>0</v>
      </c>
      <c r="L302" s="31">
        <v>0</v>
      </c>
      <c r="M302" s="31">
        <v>0</v>
      </c>
      <c r="N302" s="31">
        <v>0</v>
      </c>
      <c r="O302" s="31">
        <v>0</v>
      </c>
      <c r="P302" s="7"/>
      <c r="Q302" s="31">
        <v>0</v>
      </c>
      <c r="R302" s="7"/>
      <c r="S302" s="31">
        <v>0</v>
      </c>
      <c r="T302" s="31"/>
      <c r="U302" s="43"/>
      <c r="V302" s="7"/>
      <c r="W302" s="6" t="s">
        <v>4</v>
      </c>
      <c r="X302" s="33">
        <v>0</v>
      </c>
      <c r="Y302" s="7"/>
      <c r="Z302" s="43" t="s">
        <v>4</v>
      </c>
      <c r="AA302" s="7"/>
      <c r="AB302" s="6"/>
      <c r="AC302" s="37" t="s">
        <v>4</v>
      </c>
      <c r="AD302" s="37" t="str">
        <f>IF(IF(X302&gt;0,1,0)+IF(SUM(K302:S302)&gt;0,1,0)+IF(F302&lt;&gt;"",1,0)+IF(W302&lt;&gt;"(Bitte Wählen)",1,0)+IF(AC302&lt;&gt;Optionen!$N$3,1)+IF(Z302&lt;&gt;"(Bitte Wählen)",1,0)=6,"Ja",IF(IF(X302&gt;0,1,0)+IF(SUM(K302:S302)&gt;0,1,0)+IF(F302&lt;&gt;"",1,0)+IF(W302&lt;&gt;"(Bitte Wählen)",1,0)+IF(AC302&lt;&gt;Optionen!$N$3,1)=0,"","Nein"))</f>
        <v/>
      </c>
      <c r="AE302" s="37" t="s">
        <v>4</v>
      </c>
    </row>
    <row r="303" spans="2:31" x14ac:dyDescent="0.3">
      <c r="B303" s="7"/>
      <c r="C303" s="7"/>
      <c r="D303" s="7"/>
      <c r="E303" s="7"/>
      <c r="F303" s="7"/>
      <c r="G303" s="7"/>
      <c r="H303" s="7"/>
      <c r="I303" s="31">
        <v>0</v>
      </c>
      <c r="J303" s="31"/>
      <c r="K303" s="31">
        <v>0</v>
      </c>
      <c r="L303" s="31">
        <v>0</v>
      </c>
      <c r="M303" s="31">
        <v>0</v>
      </c>
      <c r="N303" s="31">
        <v>0</v>
      </c>
      <c r="O303" s="31">
        <v>0</v>
      </c>
      <c r="P303" s="7"/>
      <c r="Q303" s="31">
        <v>0</v>
      </c>
      <c r="R303" s="7"/>
      <c r="S303" s="31">
        <v>0</v>
      </c>
      <c r="T303" s="31"/>
      <c r="U303" s="43"/>
      <c r="V303" s="7"/>
      <c r="W303" s="6" t="s">
        <v>4</v>
      </c>
      <c r="X303" s="33">
        <v>0</v>
      </c>
      <c r="Y303" s="7"/>
      <c r="Z303" s="43" t="s">
        <v>4</v>
      </c>
      <c r="AA303" s="7"/>
      <c r="AB303" s="6"/>
      <c r="AC303" s="37" t="s">
        <v>4</v>
      </c>
      <c r="AD303" s="37" t="str">
        <f>IF(IF(X303&gt;0,1,0)+IF(SUM(K303:S303)&gt;0,1,0)+IF(F303&lt;&gt;"",1,0)+IF(W303&lt;&gt;"(Bitte Wählen)",1,0)+IF(AC303&lt;&gt;Optionen!$N$3,1)+IF(Z303&lt;&gt;"(Bitte Wählen)",1,0)=6,"Ja",IF(IF(X303&gt;0,1,0)+IF(SUM(K303:S303)&gt;0,1,0)+IF(F303&lt;&gt;"",1,0)+IF(W303&lt;&gt;"(Bitte Wählen)",1,0)+IF(AC303&lt;&gt;Optionen!$N$3,1)=0,"","Nein"))</f>
        <v/>
      </c>
      <c r="AE303" s="37" t="s">
        <v>4</v>
      </c>
    </row>
    <row r="304" spans="2:31" x14ac:dyDescent="0.3">
      <c r="B304" s="7"/>
      <c r="C304" s="7"/>
      <c r="D304" s="7"/>
      <c r="E304" s="7"/>
      <c r="F304" s="7"/>
      <c r="G304" s="7"/>
      <c r="H304" s="7"/>
      <c r="I304" s="31">
        <v>0</v>
      </c>
      <c r="J304" s="31"/>
      <c r="K304" s="31">
        <v>0</v>
      </c>
      <c r="L304" s="31">
        <v>0</v>
      </c>
      <c r="M304" s="31">
        <v>0</v>
      </c>
      <c r="N304" s="31">
        <v>0</v>
      </c>
      <c r="O304" s="31">
        <v>0</v>
      </c>
      <c r="P304" s="7"/>
      <c r="Q304" s="31">
        <v>0</v>
      </c>
      <c r="R304" s="7"/>
      <c r="S304" s="31">
        <v>0</v>
      </c>
      <c r="T304" s="31"/>
      <c r="U304" s="43"/>
      <c r="V304" s="7"/>
      <c r="W304" s="6" t="s">
        <v>4</v>
      </c>
      <c r="X304" s="33">
        <v>0</v>
      </c>
      <c r="Y304" s="7"/>
      <c r="Z304" s="43" t="s">
        <v>4</v>
      </c>
      <c r="AA304" s="7"/>
      <c r="AB304" s="6"/>
      <c r="AC304" s="37" t="s">
        <v>4</v>
      </c>
      <c r="AD304" s="37" t="str">
        <f>IF(IF(X304&gt;0,1,0)+IF(SUM(K304:S304)&gt;0,1,0)+IF(F304&lt;&gt;"",1,0)+IF(W304&lt;&gt;"(Bitte Wählen)",1,0)+IF(AC304&lt;&gt;Optionen!$N$3,1)+IF(Z304&lt;&gt;"(Bitte Wählen)",1,0)=6,"Ja",IF(IF(X304&gt;0,1,0)+IF(SUM(K304:S304)&gt;0,1,0)+IF(F304&lt;&gt;"",1,0)+IF(W304&lt;&gt;"(Bitte Wählen)",1,0)+IF(AC304&lt;&gt;Optionen!$N$3,1)=0,"","Nein"))</f>
        <v/>
      </c>
      <c r="AE304" s="37" t="s">
        <v>4</v>
      </c>
    </row>
    <row r="305" spans="2:31" x14ac:dyDescent="0.3">
      <c r="B305" s="7"/>
      <c r="C305" s="7"/>
      <c r="D305" s="7"/>
      <c r="E305" s="7"/>
      <c r="F305" s="7"/>
      <c r="G305" s="7"/>
      <c r="H305" s="7"/>
      <c r="I305" s="31">
        <v>0</v>
      </c>
      <c r="J305" s="31"/>
      <c r="K305" s="31">
        <v>0</v>
      </c>
      <c r="L305" s="31">
        <v>0</v>
      </c>
      <c r="M305" s="31">
        <v>0</v>
      </c>
      <c r="N305" s="31">
        <v>0</v>
      </c>
      <c r="O305" s="31">
        <v>0</v>
      </c>
      <c r="P305" s="7"/>
      <c r="Q305" s="31">
        <v>0</v>
      </c>
      <c r="R305" s="7"/>
      <c r="S305" s="31">
        <v>0</v>
      </c>
      <c r="T305" s="31"/>
      <c r="U305" s="43"/>
      <c r="V305" s="7"/>
      <c r="W305" s="6" t="s">
        <v>4</v>
      </c>
      <c r="X305" s="33">
        <v>0</v>
      </c>
      <c r="Y305" s="7"/>
      <c r="Z305" s="43" t="s">
        <v>4</v>
      </c>
      <c r="AA305" s="7"/>
      <c r="AB305" s="6"/>
      <c r="AC305" s="37" t="s">
        <v>4</v>
      </c>
      <c r="AD305" s="37" t="str">
        <f>IF(IF(X305&gt;0,1,0)+IF(SUM(K305:S305)&gt;0,1,0)+IF(F305&lt;&gt;"",1,0)+IF(W305&lt;&gt;"(Bitte Wählen)",1,0)+IF(AC305&lt;&gt;Optionen!$N$3,1)+IF(Z305&lt;&gt;"(Bitte Wählen)",1,0)=6,"Ja",IF(IF(X305&gt;0,1,0)+IF(SUM(K305:S305)&gt;0,1,0)+IF(F305&lt;&gt;"",1,0)+IF(W305&lt;&gt;"(Bitte Wählen)",1,0)+IF(AC305&lt;&gt;Optionen!$N$3,1)=0,"","Nein"))</f>
        <v/>
      </c>
      <c r="AE305" s="37" t="s">
        <v>4</v>
      </c>
    </row>
    <row r="306" spans="2:31" x14ac:dyDescent="0.3">
      <c r="B306" s="7"/>
      <c r="C306" s="7"/>
      <c r="D306" s="7"/>
      <c r="E306" s="7"/>
      <c r="F306" s="7"/>
      <c r="G306" s="7"/>
      <c r="H306" s="7"/>
      <c r="I306" s="31">
        <v>0</v>
      </c>
      <c r="J306" s="31"/>
      <c r="K306" s="31">
        <v>0</v>
      </c>
      <c r="L306" s="31">
        <v>0</v>
      </c>
      <c r="M306" s="31">
        <v>0</v>
      </c>
      <c r="N306" s="31">
        <v>0</v>
      </c>
      <c r="O306" s="31">
        <v>0</v>
      </c>
      <c r="P306" s="7"/>
      <c r="Q306" s="31">
        <v>0</v>
      </c>
      <c r="R306" s="7"/>
      <c r="S306" s="31">
        <v>0</v>
      </c>
      <c r="T306" s="31"/>
      <c r="U306" s="43"/>
      <c r="V306" s="7"/>
      <c r="W306" s="6" t="s">
        <v>4</v>
      </c>
      <c r="X306" s="33">
        <v>0</v>
      </c>
      <c r="Y306" s="7"/>
      <c r="Z306" s="43" t="s">
        <v>4</v>
      </c>
      <c r="AA306" s="7"/>
      <c r="AB306" s="6"/>
      <c r="AC306" s="37" t="s">
        <v>4</v>
      </c>
      <c r="AD306" s="37" t="str">
        <f>IF(IF(X306&gt;0,1,0)+IF(SUM(K306:S306)&gt;0,1,0)+IF(F306&lt;&gt;"",1,0)+IF(W306&lt;&gt;"(Bitte Wählen)",1,0)+IF(AC306&lt;&gt;Optionen!$N$3,1)+IF(Z306&lt;&gt;"(Bitte Wählen)",1,0)=6,"Ja",IF(IF(X306&gt;0,1,0)+IF(SUM(K306:S306)&gt;0,1,0)+IF(F306&lt;&gt;"",1,0)+IF(W306&lt;&gt;"(Bitte Wählen)",1,0)+IF(AC306&lt;&gt;Optionen!$N$3,1)=0,"","Nein"))</f>
        <v/>
      </c>
      <c r="AE306" s="37" t="s">
        <v>4</v>
      </c>
    </row>
    <row r="307" spans="2:31" x14ac:dyDescent="0.3">
      <c r="B307" s="7"/>
      <c r="C307" s="7"/>
      <c r="D307" s="7"/>
      <c r="E307" s="7"/>
      <c r="F307" s="7"/>
      <c r="G307" s="7"/>
      <c r="H307" s="7"/>
      <c r="I307" s="31">
        <v>0</v>
      </c>
      <c r="J307" s="31"/>
      <c r="K307" s="31">
        <v>0</v>
      </c>
      <c r="L307" s="31">
        <v>0</v>
      </c>
      <c r="M307" s="31">
        <v>0</v>
      </c>
      <c r="N307" s="31">
        <v>0</v>
      </c>
      <c r="O307" s="31">
        <v>0</v>
      </c>
      <c r="P307" s="7"/>
      <c r="Q307" s="31">
        <v>0</v>
      </c>
      <c r="R307" s="7"/>
      <c r="S307" s="31">
        <v>0</v>
      </c>
      <c r="T307" s="31"/>
      <c r="U307" s="43"/>
      <c r="V307" s="7"/>
      <c r="W307" s="6" t="s">
        <v>4</v>
      </c>
      <c r="X307" s="33">
        <v>0</v>
      </c>
      <c r="Y307" s="7"/>
      <c r="Z307" s="43" t="s">
        <v>4</v>
      </c>
      <c r="AA307" s="7"/>
      <c r="AB307" s="6"/>
      <c r="AC307" s="37" t="s">
        <v>4</v>
      </c>
      <c r="AD307" s="37" t="str">
        <f>IF(IF(X307&gt;0,1,0)+IF(SUM(K307:S307)&gt;0,1,0)+IF(F307&lt;&gt;"",1,0)+IF(W307&lt;&gt;"(Bitte Wählen)",1,0)+IF(AC307&lt;&gt;Optionen!$N$3,1)+IF(Z307&lt;&gt;"(Bitte Wählen)",1,0)=6,"Ja",IF(IF(X307&gt;0,1,0)+IF(SUM(K307:S307)&gt;0,1,0)+IF(F307&lt;&gt;"",1,0)+IF(W307&lt;&gt;"(Bitte Wählen)",1,0)+IF(AC307&lt;&gt;Optionen!$N$3,1)=0,"","Nein"))</f>
        <v/>
      </c>
      <c r="AE307" s="37" t="s">
        <v>4</v>
      </c>
    </row>
    <row r="308" spans="2:31" x14ac:dyDescent="0.3">
      <c r="B308" s="7"/>
      <c r="C308" s="7"/>
      <c r="D308" s="7"/>
      <c r="E308" s="7"/>
      <c r="F308" s="7"/>
      <c r="G308" s="7"/>
      <c r="H308" s="7"/>
      <c r="I308" s="31">
        <v>0</v>
      </c>
      <c r="J308" s="31"/>
      <c r="K308" s="31">
        <v>0</v>
      </c>
      <c r="L308" s="31">
        <v>0</v>
      </c>
      <c r="M308" s="31">
        <v>0</v>
      </c>
      <c r="N308" s="31">
        <v>0</v>
      </c>
      <c r="O308" s="31">
        <v>0</v>
      </c>
      <c r="P308" s="7"/>
      <c r="Q308" s="31">
        <v>0</v>
      </c>
      <c r="R308" s="7"/>
      <c r="S308" s="31">
        <v>0</v>
      </c>
      <c r="T308" s="31"/>
      <c r="U308" s="43"/>
      <c r="V308" s="7"/>
      <c r="W308" s="6" t="s">
        <v>4</v>
      </c>
      <c r="X308" s="33">
        <v>0</v>
      </c>
      <c r="Y308" s="7"/>
      <c r="Z308" s="43" t="s">
        <v>4</v>
      </c>
      <c r="AA308" s="7"/>
      <c r="AB308" s="6"/>
      <c r="AC308" s="37" t="s">
        <v>4</v>
      </c>
      <c r="AD308" s="37" t="str">
        <f>IF(IF(X308&gt;0,1,0)+IF(SUM(K308:S308)&gt;0,1,0)+IF(F308&lt;&gt;"",1,0)+IF(W308&lt;&gt;"(Bitte Wählen)",1,0)+IF(AC308&lt;&gt;Optionen!$N$3,1)+IF(Z308&lt;&gt;"(Bitte Wählen)",1,0)=6,"Ja",IF(IF(X308&gt;0,1,0)+IF(SUM(K308:S308)&gt;0,1,0)+IF(F308&lt;&gt;"",1,0)+IF(W308&lt;&gt;"(Bitte Wählen)",1,0)+IF(AC308&lt;&gt;Optionen!$N$3,1)=0,"","Nein"))</f>
        <v/>
      </c>
      <c r="AE308" s="37" t="s">
        <v>4</v>
      </c>
    </row>
  </sheetData>
  <sheetProtection algorithmName="SHA-512" hashValue="sj+AXSlNHRE9bFJbbSrkTw14lLXQPF9Lt2W6+RslzXl2o7gikxHOBX3dJ5dS5YGFWc6j20a26BIeve63GEsx0A==" saltValue="W2VoS+xclQhWprYii0+1kg==" spinCount="100000" sheet="1" selectLockedCells="1"/>
  <mergeCells count="15">
    <mergeCell ref="AA5:AA6"/>
    <mergeCell ref="B5:B6"/>
    <mergeCell ref="C5:C6"/>
    <mergeCell ref="F5:F6"/>
    <mergeCell ref="G5:G6"/>
    <mergeCell ref="K5:O5"/>
    <mergeCell ref="Q5:Q6"/>
    <mergeCell ref="S5:S6"/>
    <mergeCell ref="W5:W6"/>
    <mergeCell ref="X5:X6"/>
    <mergeCell ref="AC4:AE4"/>
    <mergeCell ref="I4:U4"/>
    <mergeCell ref="Z4:AA4"/>
    <mergeCell ref="B4:G4"/>
    <mergeCell ref="W4:X4"/>
  </mergeCells>
  <conditionalFormatting sqref="AD8:AD308">
    <cfRule type="containsText" dxfId="9" priority="11" operator="containsText" text="Nein">
      <formula>NOT(ISERROR(SEARCH("Nein",AD8)))</formula>
    </cfRule>
    <cfRule type="containsText" dxfId="8" priority="12" operator="containsText" text="Ja">
      <formula>NOT(ISERROR(SEARCH("Ja",AD8)))</formula>
    </cfRule>
  </conditionalFormatting>
  <conditionalFormatting sqref="B8:E8 AA8:AB8 AA9:AA24 U9:U308 S12:S68 O8:V8 X8:Y8 AD8:AD308 E9:E11 C9 G8:H8 X9:X69 B17">
    <cfRule type="expression" dxfId="7" priority="10">
      <formula>$AE$8="Nein"</formula>
    </cfRule>
  </conditionalFormatting>
  <conditionalFormatting sqref="Z8:Z308">
    <cfRule type="expression" dxfId="6" priority="7">
      <formula>$AE$8="Nein"</formula>
    </cfRule>
  </conditionalFormatting>
  <conditionalFormatting sqref="I8:J8 I9:I68">
    <cfRule type="expression" dxfId="5" priority="6">
      <formula>$AE$8="Nein"</formula>
    </cfRule>
  </conditionalFormatting>
  <conditionalFormatting sqref="N8">
    <cfRule type="expression" dxfId="4" priority="5">
      <formula>$AE$8="Nein"</formula>
    </cfRule>
  </conditionalFormatting>
  <conditionalFormatting sqref="M8">
    <cfRule type="expression" dxfId="3" priority="4">
      <formula>$AE$8="Nein"</formula>
    </cfRule>
  </conditionalFormatting>
  <conditionalFormatting sqref="D9">
    <cfRule type="expression" dxfId="2" priority="3">
      <formula>$AE$8="Nein"</formula>
    </cfRule>
  </conditionalFormatting>
  <conditionalFormatting sqref="F8">
    <cfRule type="expression" dxfId="1" priority="2">
      <formula>$AE$8="Nein"</formula>
    </cfRule>
  </conditionalFormatting>
  <conditionalFormatting sqref="F9">
    <cfRule type="expression" dxfId="0" priority="1">
      <formula>$AE$8="Nein"</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0000000}">
          <x14:formula1>
            <xm:f>Optionen!$B$3:$B$4</xm:f>
          </x14:formula1>
          <xm:sqref>F5</xm:sqref>
        </x14:dataValidation>
        <x14:dataValidation type="list" allowBlank="1" showInputMessage="1" showErrorMessage="1" xr:uid="{00000000-0002-0000-0400-000001000000}">
          <x14:formula1>
            <xm:f>Optionen!$D$3:$D$5</xm:f>
          </x14:formula1>
          <xm:sqref>Z8:Z308 AE8:AE308</xm:sqref>
        </x14:dataValidation>
        <x14:dataValidation type="list" allowBlank="1" showInputMessage="1" showErrorMessage="1" xr:uid="{00000000-0002-0000-0400-000002000000}">
          <x14:formula1>
            <xm:f>Verteilungsschlüssel!$B$6:$B$36</xm:f>
          </x14:formula1>
          <xm:sqref>W8:W308</xm:sqref>
        </x14:dataValidation>
        <x14:dataValidation type="list" allowBlank="1" showInputMessage="1" showErrorMessage="1" xr:uid="{00000000-0002-0000-0400-000003000000}">
          <x14:formula1>
            <xm:f>Optionen!$J$3:$J$6</xm:f>
          </x14:formula1>
          <xm:sqref>AC8:AC308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X36"/>
  <sheetViews>
    <sheetView showGridLines="0" zoomScale="85" zoomScaleNormal="85" workbookViewId="0">
      <selection activeCell="A8" sqref="A8"/>
    </sheetView>
  </sheetViews>
  <sheetFormatPr baseColWidth="10" defaultColWidth="8.88671875" defaultRowHeight="14.4" x14ac:dyDescent="0.3"/>
  <cols>
    <col min="2" max="2" width="33.6640625" bestFit="1" customWidth="1"/>
    <col min="3" max="3" width="0.88671875" customWidth="1"/>
    <col min="4" max="4" width="13.77734375" bestFit="1" customWidth="1"/>
    <col min="5" max="5" width="10.88671875" bestFit="1" customWidth="1"/>
    <col min="6" max="6" width="0.88671875" customWidth="1"/>
    <col min="7" max="22" width="24.6640625" customWidth="1"/>
    <col min="23" max="23" width="0.88671875" customWidth="1"/>
    <col min="24" max="24" width="13.77734375" bestFit="1" customWidth="1"/>
  </cols>
  <sheetData>
    <row r="2" spans="2:24" ht="31.05" customHeight="1" x14ac:dyDescent="0.6">
      <c r="B2" s="38" t="s">
        <v>21</v>
      </c>
    </row>
    <row r="3" spans="2:24" ht="14.55" customHeight="1" x14ac:dyDescent="0.3"/>
    <row r="4" spans="2:24" x14ac:dyDescent="0.3">
      <c r="B4" s="35" t="s">
        <v>58</v>
      </c>
      <c r="D4" s="17" t="s">
        <v>31</v>
      </c>
      <c r="E4" s="16"/>
      <c r="F4" s="5"/>
      <c r="G4" s="17" t="s">
        <v>35</v>
      </c>
      <c r="H4" s="16"/>
      <c r="I4" s="16"/>
      <c r="J4" s="16"/>
      <c r="K4" s="16"/>
      <c r="L4" s="16"/>
      <c r="M4" s="16"/>
      <c r="N4" s="16"/>
      <c r="O4" s="16"/>
      <c r="P4" s="16"/>
      <c r="Q4" s="16"/>
      <c r="R4" s="16"/>
      <c r="S4" s="16"/>
      <c r="T4" s="16"/>
      <c r="U4" s="16"/>
      <c r="V4" s="16"/>
      <c r="X4" s="17" t="s">
        <v>51</v>
      </c>
    </row>
    <row r="5" spans="2:24" x14ac:dyDescent="0.3">
      <c r="B5" s="17" t="s">
        <v>28</v>
      </c>
      <c r="D5" s="4" t="s">
        <v>30</v>
      </c>
      <c r="E5" s="4" t="s">
        <v>31</v>
      </c>
      <c r="G5" s="4" t="s">
        <v>109</v>
      </c>
      <c r="H5" s="4" t="s">
        <v>36</v>
      </c>
      <c r="I5" s="4" t="s">
        <v>37</v>
      </c>
      <c r="J5" s="4" t="s">
        <v>38</v>
      </c>
      <c r="K5" s="4" t="s">
        <v>39</v>
      </c>
      <c r="L5" s="4" t="s">
        <v>40</v>
      </c>
      <c r="M5" s="4" t="s">
        <v>41</v>
      </c>
      <c r="N5" s="4" t="s">
        <v>42</v>
      </c>
      <c r="O5" s="4" t="s">
        <v>43</v>
      </c>
      <c r="P5" s="4" t="s">
        <v>44</v>
      </c>
      <c r="Q5" s="4" t="s">
        <v>45</v>
      </c>
      <c r="R5" s="4" t="s">
        <v>46</v>
      </c>
      <c r="S5" s="4" t="s">
        <v>47</v>
      </c>
      <c r="T5" s="4" t="s">
        <v>48</v>
      </c>
      <c r="U5" s="4" t="s">
        <v>49</v>
      </c>
      <c r="V5" s="4" t="s">
        <v>50</v>
      </c>
      <c r="X5" s="4" t="s">
        <v>52</v>
      </c>
    </row>
    <row r="6" spans="2:24" ht="5.55" customHeight="1" x14ac:dyDescent="0.3">
      <c r="B6" s="36" t="s">
        <v>4</v>
      </c>
    </row>
    <row r="7" spans="2:24" x14ac:dyDescent="0.3">
      <c r="B7" s="21" t="s">
        <v>29</v>
      </c>
      <c r="C7" s="6"/>
      <c r="D7" s="6" t="s">
        <v>5</v>
      </c>
      <c r="E7" s="22">
        <v>0</v>
      </c>
      <c r="F7" s="22"/>
      <c r="G7" s="29">
        <v>0.1304061</v>
      </c>
      <c r="H7" s="29">
        <v>0.1556072</v>
      </c>
      <c r="I7" s="29">
        <v>5.1899500000000001E-2</v>
      </c>
      <c r="J7" s="29">
        <v>3.0298700000000001E-2</v>
      </c>
      <c r="K7" s="29">
        <v>9.5379000000000002E-3</v>
      </c>
      <c r="L7" s="29">
        <v>2.60343E-2</v>
      </c>
      <c r="M7" s="29">
        <v>7.4370900000000004E-2</v>
      </c>
      <c r="N7" s="29">
        <v>1.9804499999999999E-2</v>
      </c>
      <c r="O7" s="29">
        <v>9.3953300000000003E-2</v>
      </c>
      <c r="P7" s="29">
        <v>0.21075920000000001</v>
      </c>
      <c r="Q7" s="29">
        <v>4.81848E-2</v>
      </c>
      <c r="R7" s="29">
        <v>1.1982700000000001E-2</v>
      </c>
      <c r="S7" s="29">
        <v>4.9820799999999998E-2</v>
      </c>
      <c r="T7" s="29">
        <v>2.6961200000000001E-2</v>
      </c>
      <c r="U7" s="29">
        <v>3.4057799999999999E-2</v>
      </c>
      <c r="V7" s="29">
        <v>2.63211E-2</v>
      </c>
      <c r="W7" s="6"/>
      <c r="X7" s="23">
        <f>SUM(E7:V7)</f>
        <v>1.0000000000000002</v>
      </c>
    </row>
    <row r="8" spans="2:24" x14ac:dyDescent="0.3">
      <c r="B8" s="24" t="s">
        <v>33</v>
      </c>
      <c r="C8" s="7"/>
      <c r="D8" s="7" t="s">
        <v>5</v>
      </c>
      <c r="E8" s="25">
        <v>0</v>
      </c>
      <c r="F8" s="25"/>
      <c r="G8" s="30">
        <v>0.13352220384597055</v>
      </c>
      <c r="H8" s="30">
        <v>0.15802030065986025</v>
      </c>
      <c r="I8" s="30">
        <v>4.4063335145651021E-2</v>
      </c>
      <c r="J8" s="30">
        <v>3.0437977949884957E-2</v>
      </c>
      <c r="K8" s="30">
        <v>8.1790601461022849E-3</v>
      </c>
      <c r="L8" s="30">
        <v>2.2277401351699335E-2</v>
      </c>
      <c r="M8" s="30">
        <v>7.5679774564692298E-2</v>
      </c>
      <c r="N8" s="30">
        <v>1.937073416520042E-2</v>
      </c>
      <c r="O8" s="30">
        <v>9.6246984743472708E-2</v>
      </c>
      <c r="P8" s="30">
        <v>0.215568075490225</v>
      </c>
      <c r="Q8" s="30">
        <v>4.9286146018032273E-2</v>
      </c>
      <c r="R8" s="30">
        <v>1.1833210668877029E-2</v>
      </c>
      <c r="S8" s="30">
        <v>4.8787679485081309E-2</v>
      </c>
      <c r="T8" s="30">
        <v>2.6224318285684965E-2</v>
      </c>
      <c r="U8" s="30">
        <v>3.5005398530847762E-2</v>
      </c>
      <c r="V8" s="25">
        <v>2.5497398948717848E-2</v>
      </c>
      <c r="W8" s="7"/>
      <c r="X8" s="23">
        <f t="shared" ref="X8:X35" si="0">SUM(E8:V8)</f>
        <v>0.99999999999999989</v>
      </c>
    </row>
    <row r="9" spans="2:24" x14ac:dyDescent="0.3">
      <c r="B9" s="24" t="s">
        <v>34</v>
      </c>
      <c r="C9" s="7"/>
      <c r="D9" s="7" t="s">
        <v>5</v>
      </c>
      <c r="E9" s="25">
        <v>0</v>
      </c>
      <c r="F9" s="25"/>
      <c r="G9" s="30">
        <v>0.15094339622641501</v>
      </c>
      <c r="H9" s="30">
        <v>0.113207547169811</v>
      </c>
      <c r="I9" s="30">
        <v>1.88679245283019E-2</v>
      </c>
      <c r="J9" s="30">
        <v>5.6603773584905703E-2</v>
      </c>
      <c r="K9" s="30">
        <v>1.88679245283019E-2</v>
      </c>
      <c r="L9" s="30">
        <v>1.88679245283019E-2</v>
      </c>
      <c r="M9" s="30">
        <v>5.6603773584905703E-2</v>
      </c>
      <c r="N9" s="30">
        <v>3.77358490566038E-2</v>
      </c>
      <c r="O9" s="30">
        <v>0.113207547169811</v>
      </c>
      <c r="P9" s="30">
        <v>0.13207547169811301</v>
      </c>
      <c r="Q9" s="30">
        <v>7.5471698113207503E-2</v>
      </c>
      <c r="R9" s="30">
        <v>1.88679245283019E-2</v>
      </c>
      <c r="S9" s="30">
        <v>5.6603773584905703E-2</v>
      </c>
      <c r="T9" s="30">
        <v>3.77358490566038E-2</v>
      </c>
      <c r="U9" s="30">
        <v>3.77358490566038E-2</v>
      </c>
      <c r="V9" s="30">
        <v>5.6603773584905703E-2</v>
      </c>
      <c r="W9" s="7"/>
      <c r="X9" s="23">
        <f t="shared" si="0"/>
        <v>0.99999999999999911</v>
      </c>
    </row>
    <row r="10" spans="2:24" x14ac:dyDescent="0.3">
      <c r="B10" s="24" t="s">
        <v>53</v>
      </c>
      <c r="C10" s="7"/>
      <c r="D10" s="7" t="s">
        <v>6</v>
      </c>
      <c r="E10" s="18">
        <v>0.1740719</v>
      </c>
      <c r="F10" s="25"/>
      <c r="G10" s="34">
        <v>0.1077061</v>
      </c>
      <c r="H10" s="30">
        <v>0.12852040000000001</v>
      </c>
      <c r="I10" s="30">
        <v>4.2865300000000002E-2</v>
      </c>
      <c r="J10" s="30">
        <v>2.5024500000000002E-2</v>
      </c>
      <c r="K10" s="30">
        <v>7.8776000000000002E-3</v>
      </c>
      <c r="L10" s="30">
        <v>2.1502500000000001E-2</v>
      </c>
      <c r="M10" s="30">
        <v>6.1425E-2</v>
      </c>
      <c r="N10" s="30">
        <v>1.6357099999999999E-2</v>
      </c>
      <c r="O10" s="20">
        <v>7.7598700000000007E-2</v>
      </c>
      <c r="P10" s="30">
        <v>0.1740719</v>
      </c>
      <c r="Q10" s="30">
        <v>3.9797199999999998E-2</v>
      </c>
      <c r="R10" s="30">
        <v>9.8968000000000007E-3</v>
      </c>
      <c r="S10" s="30">
        <v>4.1148400000000002E-2</v>
      </c>
      <c r="T10" s="30">
        <v>2.2268E-2</v>
      </c>
      <c r="U10" s="30">
        <v>2.8129299999999999E-2</v>
      </c>
      <c r="V10" s="30">
        <v>2.17393E-2</v>
      </c>
      <c r="W10" s="7"/>
      <c r="X10" s="23">
        <f t="shared" si="0"/>
        <v>1</v>
      </c>
    </row>
    <row r="11" spans="2:24" x14ac:dyDescent="0.3">
      <c r="B11" s="24"/>
      <c r="C11" s="7"/>
      <c r="D11" s="7" t="s">
        <v>4</v>
      </c>
      <c r="E11" s="25"/>
      <c r="F11" s="25"/>
      <c r="G11" s="26"/>
      <c r="H11" s="26"/>
      <c r="I11" s="26"/>
      <c r="J11" s="26"/>
      <c r="K11" s="26"/>
      <c r="L11" s="26"/>
      <c r="M11" s="26"/>
      <c r="N11" s="26"/>
      <c r="O11" s="26"/>
      <c r="P11" s="26"/>
      <c r="Q11" s="26"/>
      <c r="R11" s="26"/>
      <c r="S11" s="26"/>
      <c r="T11" s="26"/>
      <c r="U11" s="26"/>
      <c r="V11" s="26"/>
      <c r="W11" s="7"/>
      <c r="X11" s="23">
        <f t="shared" si="0"/>
        <v>0</v>
      </c>
    </row>
    <row r="12" spans="2:24" x14ac:dyDescent="0.3">
      <c r="B12" s="24"/>
      <c r="C12" s="7"/>
      <c r="D12" s="7" t="s">
        <v>4</v>
      </c>
      <c r="E12" s="25"/>
      <c r="F12" s="25"/>
      <c r="G12" s="26"/>
      <c r="H12" s="26"/>
      <c r="I12" s="26"/>
      <c r="J12" s="26"/>
      <c r="K12" s="26"/>
      <c r="L12" s="26"/>
      <c r="M12" s="26"/>
      <c r="N12" s="26"/>
      <c r="O12" s="26"/>
      <c r="P12" s="26"/>
      <c r="Q12" s="26"/>
      <c r="R12" s="26"/>
      <c r="S12" s="26"/>
      <c r="T12" s="26"/>
      <c r="U12" s="26"/>
      <c r="V12" s="26"/>
      <c r="W12" s="7"/>
      <c r="X12" s="23">
        <f t="shared" si="0"/>
        <v>0</v>
      </c>
    </row>
    <row r="13" spans="2:24" x14ac:dyDescent="0.3">
      <c r="B13" s="24"/>
      <c r="C13" s="7"/>
      <c r="D13" s="7" t="s">
        <v>4</v>
      </c>
      <c r="E13" s="25"/>
      <c r="F13" s="25"/>
      <c r="G13" s="26"/>
      <c r="H13" s="26"/>
      <c r="I13" s="26"/>
      <c r="J13" s="26"/>
      <c r="K13" s="26"/>
      <c r="L13" s="26"/>
      <c r="M13" s="26"/>
      <c r="N13" s="26"/>
      <c r="O13" s="26"/>
      <c r="P13" s="26"/>
      <c r="Q13" s="26"/>
      <c r="R13" s="26"/>
      <c r="S13" s="26"/>
      <c r="T13" s="26"/>
      <c r="U13" s="26"/>
      <c r="V13" s="26"/>
      <c r="W13" s="7"/>
      <c r="X13" s="23">
        <f t="shared" si="0"/>
        <v>0</v>
      </c>
    </row>
    <row r="14" spans="2:24" x14ac:dyDescent="0.3">
      <c r="B14" s="24"/>
      <c r="C14" s="7"/>
      <c r="D14" s="7" t="s">
        <v>4</v>
      </c>
      <c r="E14" s="25"/>
      <c r="F14" s="25"/>
      <c r="G14" s="26"/>
      <c r="H14" s="26"/>
      <c r="I14" s="26"/>
      <c r="J14" s="26"/>
      <c r="K14" s="26"/>
      <c r="L14" s="26"/>
      <c r="M14" s="26"/>
      <c r="N14" s="26"/>
      <c r="O14" s="26"/>
      <c r="P14" s="26"/>
      <c r="Q14" s="26"/>
      <c r="R14" s="26"/>
      <c r="S14" s="26"/>
      <c r="T14" s="26"/>
      <c r="U14" s="26"/>
      <c r="V14" s="26"/>
      <c r="W14" s="7"/>
      <c r="X14" s="23">
        <f t="shared" si="0"/>
        <v>0</v>
      </c>
    </row>
    <row r="15" spans="2:24" x14ac:dyDescent="0.3">
      <c r="B15" s="24"/>
      <c r="C15" s="7"/>
      <c r="D15" s="7" t="s">
        <v>4</v>
      </c>
      <c r="E15" s="25"/>
      <c r="F15" s="25"/>
      <c r="G15" s="26"/>
      <c r="H15" s="26"/>
      <c r="I15" s="26"/>
      <c r="J15" s="26"/>
      <c r="K15" s="26"/>
      <c r="L15" s="26"/>
      <c r="M15" s="26"/>
      <c r="N15" s="26"/>
      <c r="O15" s="26"/>
      <c r="P15" s="26"/>
      <c r="Q15" s="26"/>
      <c r="R15" s="26"/>
      <c r="S15" s="26"/>
      <c r="T15" s="26"/>
      <c r="U15" s="26"/>
      <c r="V15" s="26"/>
      <c r="W15" s="7"/>
      <c r="X15" s="23">
        <f t="shared" si="0"/>
        <v>0</v>
      </c>
    </row>
    <row r="16" spans="2:24" x14ac:dyDescent="0.3">
      <c r="B16" s="24"/>
      <c r="C16" s="7"/>
      <c r="D16" s="7" t="s">
        <v>4</v>
      </c>
      <c r="E16" s="25"/>
      <c r="F16" s="25"/>
      <c r="G16" s="26"/>
      <c r="H16" s="26"/>
      <c r="I16" s="26"/>
      <c r="J16" s="26"/>
      <c r="K16" s="26"/>
      <c r="L16" s="26"/>
      <c r="M16" s="26"/>
      <c r="N16" s="26"/>
      <c r="O16" s="26"/>
      <c r="P16" s="26"/>
      <c r="Q16" s="26"/>
      <c r="R16" s="26"/>
      <c r="S16" s="26"/>
      <c r="T16" s="26"/>
      <c r="U16" s="26"/>
      <c r="V16" s="26"/>
      <c r="W16" s="7"/>
      <c r="X16" s="23">
        <f t="shared" si="0"/>
        <v>0</v>
      </c>
    </row>
    <row r="17" spans="2:24" x14ac:dyDescent="0.3">
      <c r="B17" s="24"/>
      <c r="C17" s="7"/>
      <c r="D17" s="7" t="s">
        <v>4</v>
      </c>
      <c r="E17" s="25"/>
      <c r="F17" s="25"/>
      <c r="G17" s="26"/>
      <c r="H17" s="26"/>
      <c r="I17" s="26"/>
      <c r="J17" s="26"/>
      <c r="K17" s="26"/>
      <c r="L17" s="26"/>
      <c r="M17" s="26"/>
      <c r="N17" s="26"/>
      <c r="O17" s="26"/>
      <c r="P17" s="26"/>
      <c r="Q17" s="26"/>
      <c r="R17" s="26"/>
      <c r="S17" s="26"/>
      <c r="T17" s="26"/>
      <c r="U17" s="26"/>
      <c r="V17" s="26"/>
      <c r="W17" s="7"/>
      <c r="X17" s="23">
        <f t="shared" si="0"/>
        <v>0</v>
      </c>
    </row>
    <row r="18" spans="2:24" x14ac:dyDescent="0.3">
      <c r="B18" s="24"/>
      <c r="C18" s="7"/>
      <c r="D18" s="7" t="s">
        <v>4</v>
      </c>
      <c r="E18" s="25"/>
      <c r="F18" s="25"/>
      <c r="G18" s="26"/>
      <c r="H18" s="26"/>
      <c r="I18" s="26"/>
      <c r="J18" s="26"/>
      <c r="K18" s="26"/>
      <c r="L18" s="26"/>
      <c r="M18" s="26"/>
      <c r="N18" s="26"/>
      <c r="O18" s="26"/>
      <c r="P18" s="26"/>
      <c r="Q18" s="26"/>
      <c r="R18" s="26"/>
      <c r="S18" s="26"/>
      <c r="T18" s="26"/>
      <c r="U18" s="26"/>
      <c r="V18" s="26"/>
      <c r="W18" s="7"/>
      <c r="X18" s="23">
        <f t="shared" si="0"/>
        <v>0</v>
      </c>
    </row>
    <row r="19" spans="2:24" x14ac:dyDescent="0.3">
      <c r="B19" s="24"/>
      <c r="C19" s="7"/>
      <c r="D19" s="7" t="s">
        <v>4</v>
      </c>
      <c r="E19" s="25"/>
      <c r="F19" s="25"/>
      <c r="G19" s="26"/>
      <c r="H19" s="26"/>
      <c r="I19" s="26"/>
      <c r="J19" s="26"/>
      <c r="K19" s="26"/>
      <c r="L19" s="26"/>
      <c r="M19" s="26"/>
      <c r="N19" s="26"/>
      <c r="O19" s="26"/>
      <c r="P19" s="26"/>
      <c r="Q19" s="26"/>
      <c r="R19" s="26"/>
      <c r="S19" s="26"/>
      <c r="T19" s="26"/>
      <c r="U19" s="26"/>
      <c r="V19" s="26"/>
      <c r="W19" s="7"/>
      <c r="X19" s="23">
        <f t="shared" si="0"/>
        <v>0</v>
      </c>
    </row>
    <row r="20" spans="2:24" x14ac:dyDescent="0.3">
      <c r="B20" s="24"/>
      <c r="C20" s="7"/>
      <c r="D20" s="7" t="s">
        <v>4</v>
      </c>
      <c r="E20" s="25"/>
      <c r="F20" s="25"/>
      <c r="G20" s="26"/>
      <c r="H20" s="26"/>
      <c r="I20" s="26"/>
      <c r="J20" s="26"/>
      <c r="K20" s="26"/>
      <c r="L20" s="26"/>
      <c r="M20" s="26"/>
      <c r="N20" s="26"/>
      <c r="O20" s="26"/>
      <c r="P20" s="26"/>
      <c r="Q20" s="26"/>
      <c r="R20" s="26"/>
      <c r="S20" s="26"/>
      <c r="T20" s="26"/>
      <c r="U20" s="26"/>
      <c r="V20" s="26"/>
      <c r="W20" s="7"/>
      <c r="X20" s="23">
        <f t="shared" si="0"/>
        <v>0</v>
      </c>
    </row>
    <row r="21" spans="2:24" x14ac:dyDescent="0.3">
      <c r="B21" s="24"/>
      <c r="C21" s="7"/>
      <c r="D21" s="7" t="s">
        <v>4</v>
      </c>
      <c r="E21" s="25"/>
      <c r="F21" s="25"/>
      <c r="G21" s="26"/>
      <c r="H21" s="26"/>
      <c r="I21" s="26"/>
      <c r="J21" s="26"/>
      <c r="K21" s="26"/>
      <c r="L21" s="26"/>
      <c r="M21" s="26"/>
      <c r="N21" s="26"/>
      <c r="O21" s="26"/>
      <c r="P21" s="26"/>
      <c r="Q21" s="26"/>
      <c r="R21" s="26"/>
      <c r="S21" s="26"/>
      <c r="T21" s="26"/>
      <c r="U21" s="26"/>
      <c r="V21" s="26"/>
      <c r="W21" s="7"/>
      <c r="X21" s="23">
        <f t="shared" si="0"/>
        <v>0</v>
      </c>
    </row>
    <row r="22" spans="2:24" x14ac:dyDescent="0.3">
      <c r="B22" s="24"/>
      <c r="C22" s="7"/>
      <c r="D22" s="7" t="s">
        <v>4</v>
      </c>
      <c r="E22" s="25"/>
      <c r="F22" s="25"/>
      <c r="G22" s="26"/>
      <c r="H22" s="25"/>
      <c r="I22" s="25"/>
      <c r="J22" s="25"/>
      <c r="K22" s="25"/>
      <c r="L22" s="25"/>
      <c r="M22" s="25"/>
      <c r="N22" s="25"/>
      <c r="O22" s="25"/>
      <c r="P22" s="25"/>
      <c r="Q22" s="25"/>
      <c r="R22" s="25"/>
      <c r="S22" s="25"/>
      <c r="T22" s="25"/>
      <c r="U22" s="25"/>
      <c r="V22" s="25"/>
      <c r="W22" s="7"/>
      <c r="X22" s="23">
        <f t="shared" si="0"/>
        <v>0</v>
      </c>
    </row>
    <row r="23" spans="2:24" x14ac:dyDescent="0.3">
      <c r="B23" s="24"/>
      <c r="C23" s="7"/>
      <c r="D23" s="7" t="s">
        <v>4</v>
      </c>
      <c r="E23" s="25"/>
      <c r="F23" s="25"/>
      <c r="G23" s="25"/>
      <c r="H23" s="25"/>
      <c r="I23" s="25"/>
      <c r="J23" s="25"/>
      <c r="K23" s="25"/>
      <c r="L23" s="25"/>
      <c r="M23" s="25"/>
      <c r="N23" s="25"/>
      <c r="O23" s="25"/>
      <c r="P23" s="25"/>
      <c r="Q23" s="25"/>
      <c r="R23" s="25"/>
      <c r="S23" s="25"/>
      <c r="T23" s="25"/>
      <c r="U23" s="25"/>
      <c r="V23" s="25"/>
      <c r="W23" s="7"/>
      <c r="X23" s="23">
        <f t="shared" si="0"/>
        <v>0</v>
      </c>
    </row>
    <row r="24" spans="2:24" x14ac:dyDescent="0.3">
      <c r="B24" s="24"/>
      <c r="C24" s="7"/>
      <c r="D24" s="7" t="s">
        <v>4</v>
      </c>
      <c r="E24" s="25"/>
      <c r="F24" s="25"/>
      <c r="G24" s="25"/>
      <c r="H24" s="25"/>
      <c r="I24" s="25"/>
      <c r="J24" s="25"/>
      <c r="K24" s="25"/>
      <c r="L24" s="25"/>
      <c r="M24" s="25"/>
      <c r="N24" s="25"/>
      <c r="O24" s="25"/>
      <c r="P24" s="25"/>
      <c r="Q24" s="25"/>
      <c r="R24" s="25"/>
      <c r="S24" s="25"/>
      <c r="T24" s="25"/>
      <c r="U24" s="25"/>
      <c r="V24" s="25"/>
      <c r="W24" s="7"/>
      <c r="X24" s="23">
        <f t="shared" si="0"/>
        <v>0</v>
      </c>
    </row>
    <row r="25" spans="2:24" x14ac:dyDescent="0.3">
      <c r="B25" s="24"/>
      <c r="C25" s="7"/>
      <c r="D25" s="7" t="s">
        <v>4</v>
      </c>
      <c r="E25" s="25"/>
      <c r="F25" s="25"/>
      <c r="G25" s="25"/>
      <c r="H25" s="25"/>
      <c r="I25" s="25"/>
      <c r="J25" s="25"/>
      <c r="K25" s="25"/>
      <c r="L25" s="25"/>
      <c r="M25" s="25"/>
      <c r="N25" s="25"/>
      <c r="O25" s="25"/>
      <c r="P25" s="25"/>
      <c r="Q25" s="25"/>
      <c r="R25" s="25"/>
      <c r="S25" s="25"/>
      <c r="T25" s="25"/>
      <c r="U25" s="25"/>
      <c r="V25" s="25"/>
      <c r="W25" s="7"/>
      <c r="X25" s="23">
        <f t="shared" si="0"/>
        <v>0</v>
      </c>
    </row>
    <row r="26" spans="2:24" x14ac:dyDescent="0.3">
      <c r="B26" s="24"/>
      <c r="C26" s="7"/>
      <c r="D26" s="7" t="s">
        <v>4</v>
      </c>
      <c r="E26" s="25"/>
      <c r="F26" s="25"/>
      <c r="G26" s="25"/>
      <c r="H26" s="25"/>
      <c r="I26" s="25"/>
      <c r="J26" s="25"/>
      <c r="K26" s="25"/>
      <c r="L26" s="25"/>
      <c r="M26" s="25"/>
      <c r="N26" s="25"/>
      <c r="O26" s="25"/>
      <c r="P26" s="25"/>
      <c r="Q26" s="25"/>
      <c r="R26" s="25"/>
      <c r="S26" s="25"/>
      <c r="T26" s="25"/>
      <c r="U26" s="25"/>
      <c r="V26" s="25"/>
      <c r="W26" s="7"/>
      <c r="X26" s="23">
        <f t="shared" si="0"/>
        <v>0</v>
      </c>
    </row>
    <row r="27" spans="2:24" x14ac:dyDescent="0.3">
      <c r="B27" s="24"/>
      <c r="C27" s="7"/>
      <c r="D27" s="7" t="s">
        <v>4</v>
      </c>
      <c r="E27" s="25"/>
      <c r="F27" s="25"/>
      <c r="G27" s="25"/>
      <c r="H27" s="25"/>
      <c r="I27" s="25"/>
      <c r="J27" s="25"/>
      <c r="K27" s="25"/>
      <c r="L27" s="25"/>
      <c r="M27" s="25"/>
      <c r="N27" s="25"/>
      <c r="O27" s="25"/>
      <c r="P27" s="25"/>
      <c r="Q27" s="25"/>
      <c r="R27" s="25"/>
      <c r="S27" s="25"/>
      <c r="T27" s="25"/>
      <c r="U27" s="25"/>
      <c r="V27" s="25"/>
      <c r="W27" s="7"/>
      <c r="X27" s="23">
        <f t="shared" si="0"/>
        <v>0</v>
      </c>
    </row>
    <row r="28" spans="2:24" x14ac:dyDescent="0.3">
      <c r="B28" s="24"/>
      <c r="C28" s="7"/>
      <c r="D28" s="7" t="s">
        <v>4</v>
      </c>
      <c r="E28" s="25"/>
      <c r="F28" s="25"/>
      <c r="G28" s="25"/>
      <c r="H28" s="25"/>
      <c r="I28" s="25"/>
      <c r="J28" s="25"/>
      <c r="K28" s="25"/>
      <c r="L28" s="25"/>
      <c r="M28" s="25"/>
      <c r="N28" s="25"/>
      <c r="O28" s="25"/>
      <c r="P28" s="25"/>
      <c r="Q28" s="25"/>
      <c r="R28" s="25"/>
      <c r="S28" s="25"/>
      <c r="T28" s="25"/>
      <c r="U28" s="25"/>
      <c r="V28" s="25"/>
      <c r="W28" s="7"/>
      <c r="X28" s="23">
        <f t="shared" si="0"/>
        <v>0</v>
      </c>
    </row>
    <row r="29" spans="2:24" x14ac:dyDescent="0.3">
      <c r="B29" s="24"/>
      <c r="C29" s="7"/>
      <c r="D29" s="7" t="s">
        <v>4</v>
      </c>
      <c r="E29" s="25"/>
      <c r="F29" s="25"/>
      <c r="G29" s="25"/>
      <c r="H29" s="25"/>
      <c r="I29" s="25"/>
      <c r="J29" s="25"/>
      <c r="K29" s="25"/>
      <c r="L29" s="25"/>
      <c r="M29" s="25"/>
      <c r="N29" s="25"/>
      <c r="O29" s="25"/>
      <c r="P29" s="25"/>
      <c r="Q29" s="25"/>
      <c r="R29" s="25"/>
      <c r="S29" s="25"/>
      <c r="T29" s="25"/>
      <c r="U29" s="25"/>
      <c r="V29" s="25"/>
      <c r="W29" s="7"/>
      <c r="X29" s="23">
        <f t="shared" si="0"/>
        <v>0</v>
      </c>
    </row>
    <row r="30" spans="2:24" x14ac:dyDescent="0.3">
      <c r="B30" s="24"/>
      <c r="C30" s="7"/>
      <c r="D30" s="7" t="s">
        <v>4</v>
      </c>
      <c r="E30" s="25"/>
      <c r="F30" s="25"/>
      <c r="G30" s="25"/>
      <c r="H30" s="25"/>
      <c r="I30" s="25"/>
      <c r="J30" s="25"/>
      <c r="K30" s="25"/>
      <c r="L30" s="25"/>
      <c r="M30" s="25"/>
      <c r="N30" s="25"/>
      <c r="O30" s="25"/>
      <c r="P30" s="25"/>
      <c r="Q30" s="25"/>
      <c r="R30" s="25"/>
      <c r="S30" s="25"/>
      <c r="T30" s="25"/>
      <c r="U30" s="25"/>
      <c r="V30" s="25"/>
      <c r="W30" s="7"/>
      <c r="X30" s="23">
        <f t="shared" si="0"/>
        <v>0</v>
      </c>
    </row>
    <row r="31" spans="2:24" x14ac:dyDescent="0.3">
      <c r="B31" s="24"/>
      <c r="C31" s="7"/>
      <c r="D31" s="7" t="s">
        <v>4</v>
      </c>
      <c r="E31" s="25"/>
      <c r="F31" s="25"/>
      <c r="G31" s="25"/>
      <c r="H31" s="25"/>
      <c r="I31" s="25"/>
      <c r="J31" s="25"/>
      <c r="K31" s="25"/>
      <c r="L31" s="25"/>
      <c r="M31" s="25"/>
      <c r="N31" s="25"/>
      <c r="O31" s="25"/>
      <c r="P31" s="25"/>
      <c r="Q31" s="25"/>
      <c r="R31" s="25"/>
      <c r="S31" s="25"/>
      <c r="T31" s="25"/>
      <c r="U31" s="25"/>
      <c r="V31" s="25"/>
      <c r="W31" s="7"/>
      <c r="X31" s="23">
        <f t="shared" si="0"/>
        <v>0</v>
      </c>
    </row>
    <row r="32" spans="2:24" x14ac:dyDescent="0.3">
      <c r="B32" s="24"/>
      <c r="C32" s="7"/>
      <c r="D32" s="7" t="s">
        <v>4</v>
      </c>
      <c r="E32" s="25"/>
      <c r="F32" s="25"/>
      <c r="G32" s="25"/>
      <c r="H32" s="25"/>
      <c r="I32" s="25"/>
      <c r="J32" s="25"/>
      <c r="K32" s="25"/>
      <c r="L32" s="25"/>
      <c r="M32" s="25"/>
      <c r="N32" s="25"/>
      <c r="O32" s="25"/>
      <c r="P32" s="25"/>
      <c r="Q32" s="25"/>
      <c r="R32" s="25"/>
      <c r="S32" s="25"/>
      <c r="T32" s="25"/>
      <c r="U32" s="25"/>
      <c r="V32" s="25"/>
      <c r="W32" s="7"/>
      <c r="X32" s="23">
        <f t="shared" si="0"/>
        <v>0</v>
      </c>
    </row>
    <row r="33" spans="2:24" x14ac:dyDescent="0.3">
      <c r="B33" s="24"/>
      <c r="C33" s="7"/>
      <c r="D33" s="7" t="s">
        <v>4</v>
      </c>
      <c r="E33" s="25"/>
      <c r="F33" s="25"/>
      <c r="G33" s="25"/>
      <c r="H33" s="25"/>
      <c r="I33" s="25"/>
      <c r="J33" s="25"/>
      <c r="K33" s="25"/>
      <c r="L33" s="25"/>
      <c r="M33" s="25"/>
      <c r="N33" s="25"/>
      <c r="O33" s="25"/>
      <c r="P33" s="25"/>
      <c r="Q33" s="25"/>
      <c r="R33" s="25"/>
      <c r="S33" s="25"/>
      <c r="T33" s="25"/>
      <c r="U33" s="25"/>
      <c r="V33" s="25"/>
      <c r="W33" s="7"/>
      <c r="X33" s="23">
        <f t="shared" si="0"/>
        <v>0</v>
      </c>
    </row>
    <row r="34" spans="2:24" x14ac:dyDescent="0.3">
      <c r="B34" s="24"/>
      <c r="C34" s="7"/>
      <c r="D34" s="7" t="s">
        <v>4</v>
      </c>
      <c r="E34" s="25"/>
      <c r="F34" s="25"/>
      <c r="G34" s="25"/>
      <c r="H34" s="25"/>
      <c r="I34" s="25"/>
      <c r="J34" s="25"/>
      <c r="K34" s="25"/>
      <c r="L34" s="25"/>
      <c r="M34" s="25"/>
      <c r="N34" s="25"/>
      <c r="O34" s="25"/>
      <c r="P34" s="25"/>
      <c r="Q34" s="25"/>
      <c r="R34" s="25"/>
      <c r="S34" s="25"/>
      <c r="T34" s="25"/>
      <c r="U34" s="25"/>
      <c r="V34" s="25"/>
      <c r="W34" s="7"/>
      <c r="X34" s="23">
        <f t="shared" si="0"/>
        <v>0</v>
      </c>
    </row>
    <row r="35" spans="2:24" x14ac:dyDescent="0.3">
      <c r="B35" s="24"/>
      <c r="C35" s="7"/>
      <c r="D35" s="7" t="s">
        <v>4</v>
      </c>
      <c r="E35" s="25"/>
      <c r="F35" s="25"/>
      <c r="G35" s="25"/>
      <c r="H35" s="25"/>
      <c r="I35" s="25"/>
      <c r="J35" s="25"/>
      <c r="K35" s="25"/>
      <c r="L35" s="25"/>
      <c r="M35" s="25"/>
      <c r="N35" s="25"/>
      <c r="O35" s="25"/>
      <c r="P35" s="25"/>
      <c r="Q35" s="25"/>
      <c r="R35" s="25"/>
      <c r="S35" s="25"/>
      <c r="T35" s="25"/>
      <c r="U35" s="25"/>
      <c r="V35" s="25"/>
      <c r="W35" s="7"/>
      <c r="X35" s="23">
        <f t="shared" si="0"/>
        <v>0</v>
      </c>
    </row>
    <row r="36" spans="2:24" x14ac:dyDescent="0.3">
      <c r="B36" s="27"/>
      <c r="C36" s="8"/>
      <c r="D36" s="8" t="s">
        <v>4</v>
      </c>
      <c r="E36" s="28"/>
      <c r="F36" s="28"/>
      <c r="G36" s="28"/>
      <c r="H36" s="28"/>
      <c r="I36" s="28"/>
      <c r="J36" s="28"/>
      <c r="K36" s="28"/>
      <c r="L36" s="28"/>
      <c r="M36" s="28"/>
      <c r="N36" s="28"/>
      <c r="O36" s="28"/>
      <c r="P36" s="28"/>
      <c r="Q36" s="28"/>
      <c r="R36" s="28"/>
      <c r="S36" s="28"/>
      <c r="T36" s="28"/>
      <c r="U36" s="28"/>
      <c r="V36" s="28"/>
      <c r="W36" s="8"/>
      <c r="X36" s="8"/>
    </row>
  </sheetData>
  <sheetProtection algorithmName="SHA-512" hashValue="flPEvbQVutWmE3+u6b73n6IdeUqqU0gEk95SOLm1WzWKAsmc+gz12RKWP8S0VprDpoBMv4zCNg56n+5HlbtVAw==" saltValue="so4gVNa1twgJxW6X51UbOw==" spinCount="100000" sheet="1" selectLockedCell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Optionen!$D$3:$D$5</xm:f>
          </x14:formula1>
          <xm:sqref>D7:D36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D12"/>
  <sheetViews>
    <sheetView workbookViewId="0">
      <selection activeCell="M55" sqref="M55"/>
    </sheetView>
  </sheetViews>
  <sheetFormatPr baseColWidth="10" defaultColWidth="8.88671875" defaultRowHeight="14.4" x14ac:dyDescent="0.3"/>
  <cols>
    <col min="2" max="2" width="31.77734375" bestFit="1" customWidth="1"/>
  </cols>
  <sheetData>
    <row r="2" spans="2:4" x14ac:dyDescent="0.3">
      <c r="B2" t="s">
        <v>100</v>
      </c>
      <c r="C2">
        <v>1</v>
      </c>
    </row>
    <row r="4" spans="2:4" x14ac:dyDescent="0.3">
      <c r="B4" t="s">
        <v>101</v>
      </c>
      <c r="C4">
        <v>1</v>
      </c>
    </row>
    <row r="6" spans="2:4" x14ac:dyDescent="0.3">
      <c r="B6" t="s">
        <v>102</v>
      </c>
      <c r="C6">
        <f>C4-1</f>
        <v>0</v>
      </c>
      <c r="D6">
        <f>C6/(C7-1)</f>
        <v>0</v>
      </c>
    </row>
    <row r="7" spans="2:4" x14ac:dyDescent="0.3">
      <c r="B7" t="s">
        <v>111</v>
      </c>
      <c r="C7">
        <v>5</v>
      </c>
    </row>
    <row r="8" spans="2:4" x14ac:dyDescent="0.3">
      <c r="B8">
        <v>1</v>
      </c>
      <c r="C8">
        <f>C4</f>
        <v>1</v>
      </c>
    </row>
    <row r="9" spans="2:4" x14ac:dyDescent="0.3">
      <c r="B9">
        <v>2</v>
      </c>
      <c r="C9">
        <f>$C$8-B8*$D$6</f>
        <v>1</v>
      </c>
    </row>
    <row r="10" spans="2:4" x14ac:dyDescent="0.3">
      <c r="B10">
        <v>3</v>
      </c>
      <c r="C10">
        <f>$C$8-B9*$D$6</f>
        <v>1</v>
      </c>
    </row>
    <row r="11" spans="2:4" x14ac:dyDescent="0.3">
      <c r="B11">
        <v>4</v>
      </c>
      <c r="C11">
        <f>$C$8-B10*$D$6</f>
        <v>1</v>
      </c>
    </row>
    <row r="12" spans="2:4" x14ac:dyDescent="0.3">
      <c r="B12">
        <v>5</v>
      </c>
      <c r="C12">
        <v>1</v>
      </c>
    </row>
  </sheetData>
  <sheetProtection algorithmName="SHA-512" hashValue="W+7kMgbo8pKWrPVIapuLC6+Nr0BuEvmYe9LZxRD/W6H78wnlnRICHEhn/m7JmWtPCjEt5BwpS+rSlVN67nHtMQ==" saltValue="XgSQFKi1Kz6tnXeBqGR4Gg==" spinCount="100000" sheet="1" select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X21"/>
  <sheetViews>
    <sheetView zoomScale="55" zoomScaleNormal="55" workbookViewId="0">
      <selection activeCell="L51" sqref="L51"/>
    </sheetView>
  </sheetViews>
  <sheetFormatPr baseColWidth="10" defaultColWidth="8.88671875" defaultRowHeight="14.4" x14ac:dyDescent="0.3"/>
  <cols>
    <col min="1" max="1" width="0.88671875" customWidth="1"/>
    <col min="2" max="2" width="14.44140625" bestFit="1" customWidth="1"/>
    <col min="3" max="3" width="1" customWidth="1"/>
    <col min="4" max="4" width="13.44140625" bestFit="1" customWidth="1"/>
    <col min="5" max="5" width="1" customWidth="1"/>
    <col min="6" max="7" width="24.5546875" bestFit="1" customWidth="1"/>
    <col min="8" max="8" width="13.44140625" bestFit="1" customWidth="1"/>
    <col min="9" max="9" width="0.88671875" customWidth="1"/>
    <col min="10" max="10" width="13.44140625" bestFit="1" customWidth="1"/>
    <col min="11" max="11" width="0.88671875" customWidth="1"/>
    <col min="12" max="12" width="34.33203125" bestFit="1" customWidth="1"/>
    <col min="13" max="13" width="0.88671875" customWidth="1"/>
    <col min="14" max="14" width="13.44140625" bestFit="1" customWidth="1"/>
    <col min="15" max="15" width="0.88671875" customWidth="1"/>
    <col min="16" max="16" width="42.109375" bestFit="1" customWidth="1"/>
    <col min="17" max="17" width="0.88671875" customWidth="1"/>
    <col min="18" max="18" width="10.44140625" bestFit="1" customWidth="1"/>
    <col min="19" max="19" width="0.88671875" customWidth="1"/>
    <col min="20" max="20" width="9.6640625" bestFit="1" customWidth="1"/>
    <col min="22" max="22" width="1" customWidth="1"/>
    <col min="24" max="24" width="11.5546875" bestFit="1" customWidth="1"/>
  </cols>
  <sheetData>
    <row r="2" spans="2:24" x14ac:dyDescent="0.3">
      <c r="B2" s="2" t="s">
        <v>0</v>
      </c>
      <c r="D2" s="2" t="s">
        <v>3</v>
      </c>
      <c r="F2" s="2" t="s">
        <v>54</v>
      </c>
      <c r="G2" s="1"/>
      <c r="H2" s="1"/>
      <c r="J2" s="2" t="s">
        <v>59</v>
      </c>
      <c r="L2" s="2" t="s">
        <v>9</v>
      </c>
      <c r="N2" s="2" t="s">
        <v>7</v>
      </c>
      <c r="P2" s="2" t="s">
        <v>69</v>
      </c>
      <c r="R2" s="2" t="s">
        <v>95</v>
      </c>
      <c r="T2" s="2" t="s">
        <v>98</v>
      </c>
      <c r="U2" s="2"/>
      <c r="V2" s="51"/>
      <c r="W2" s="2" t="s">
        <v>108</v>
      </c>
      <c r="X2" s="2"/>
    </row>
    <row r="3" spans="2:24" x14ac:dyDescent="0.3">
      <c r="B3" t="s">
        <v>1</v>
      </c>
      <c r="D3" t="s">
        <v>4</v>
      </c>
      <c r="F3" t="s">
        <v>4</v>
      </c>
      <c r="G3" t="s">
        <v>4</v>
      </c>
      <c r="H3" t="s">
        <v>4</v>
      </c>
      <c r="J3" t="s">
        <v>4</v>
      </c>
      <c r="L3" t="s">
        <v>4</v>
      </c>
      <c r="N3" t="s">
        <v>4</v>
      </c>
      <c r="P3" t="s">
        <v>75</v>
      </c>
      <c r="R3" t="s">
        <v>96</v>
      </c>
      <c r="T3" t="s">
        <v>70</v>
      </c>
      <c r="U3" t="s">
        <v>60</v>
      </c>
      <c r="W3" t="s">
        <v>109</v>
      </c>
      <c r="X3">
        <v>11103043</v>
      </c>
    </row>
    <row r="4" spans="2:24" x14ac:dyDescent="0.3">
      <c r="B4" t="s">
        <v>2</v>
      </c>
      <c r="D4" t="s">
        <v>6</v>
      </c>
      <c r="F4" s="5" t="s">
        <v>109</v>
      </c>
      <c r="G4" s="5" t="s">
        <v>31</v>
      </c>
      <c r="H4" s="5" t="s">
        <v>31</v>
      </c>
      <c r="J4" t="s">
        <v>60</v>
      </c>
      <c r="L4" t="s">
        <v>62</v>
      </c>
      <c r="N4" t="s">
        <v>70</v>
      </c>
      <c r="P4" t="s">
        <v>77</v>
      </c>
      <c r="T4" t="s">
        <v>27</v>
      </c>
      <c r="U4" t="s">
        <v>60</v>
      </c>
      <c r="W4" t="s">
        <v>36</v>
      </c>
      <c r="X4">
        <v>13140183</v>
      </c>
    </row>
    <row r="5" spans="2:24" x14ac:dyDescent="0.3">
      <c r="D5" t="s">
        <v>5</v>
      </c>
      <c r="F5" s="5" t="s">
        <v>36</v>
      </c>
      <c r="G5" s="5"/>
      <c r="J5" t="s">
        <v>35</v>
      </c>
      <c r="L5" t="s">
        <v>63</v>
      </c>
      <c r="N5" t="s">
        <v>27</v>
      </c>
      <c r="P5" t="s">
        <v>76</v>
      </c>
      <c r="T5" t="s">
        <v>31</v>
      </c>
      <c r="U5" t="s">
        <v>60</v>
      </c>
      <c r="W5" t="s">
        <v>37</v>
      </c>
      <c r="X5">
        <v>3664088</v>
      </c>
    </row>
    <row r="6" spans="2:24" x14ac:dyDescent="0.3">
      <c r="F6" s="5" t="s">
        <v>37</v>
      </c>
      <c r="G6" s="5" t="s">
        <v>109</v>
      </c>
      <c r="J6" t="s">
        <v>31</v>
      </c>
      <c r="L6" t="s">
        <v>64</v>
      </c>
      <c r="N6" t="s">
        <v>31</v>
      </c>
      <c r="T6" t="s">
        <v>70</v>
      </c>
      <c r="U6" t="s">
        <v>35</v>
      </c>
      <c r="W6" t="s">
        <v>38</v>
      </c>
      <c r="X6">
        <v>2531071</v>
      </c>
    </row>
    <row r="7" spans="2:24" x14ac:dyDescent="0.3">
      <c r="F7" s="5" t="s">
        <v>38</v>
      </c>
      <c r="G7" s="5" t="s">
        <v>36</v>
      </c>
      <c r="L7" t="s">
        <v>65</v>
      </c>
      <c r="T7" t="s">
        <v>27</v>
      </c>
      <c r="U7" t="s">
        <v>35</v>
      </c>
      <c r="W7" t="s">
        <v>39</v>
      </c>
      <c r="X7">
        <v>680130</v>
      </c>
    </row>
    <row r="8" spans="2:24" x14ac:dyDescent="0.3">
      <c r="F8" s="5" t="s">
        <v>39</v>
      </c>
      <c r="G8" s="5" t="s">
        <v>37</v>
      </c>
      <c r="L8" t="s">
        <v>66</v>
      </c>
      <c r="T8" t="s">
        <v>31</v>
      </c>
      <c r="U8" t="s">
        <v>31</v>
      </c>
      <c r="W8" t="s">
        <v>40</v>
      </c>
      <c r="X8">
        <v>1852478</v>
      </c>
    </row>
    <row r="9" spans="2:24" x14ac:dyDescent="0.3">
      <c r="F9" s="5" t="s">
        <v>40</v>
      </c>
      <c r="G9" s="5" t="s">
        <v>38</v>
      </c>
      <c r="L9" t="s">
        <v>67</v>
      </c>
      <c r="W9" t="s">
        <v>41</v>
      </c>
      <c r="X9">
        <v>6293154</v>
      </c>
    </row>
    <row r="10" spans="2:24" x14ac:dyDescent="0.3">
      <c r="F10" s="5" t="s">
        <v>41</v>
      </c>
      <c r="G10" s="5" t="s">
        <v>39</v>
      </c>
      <c r="L10" t="s">
        <v>68</v>
      </c>
      <c r="W10" t="s">
        <v>42</v>
      </c>
      <c r="X10">
        <v>1610774</v>
      </c>
    </row>
    <row r="11" spans="2:24" x14ac:dyDescent="0.3">
      <c r="F11" s="5" t="s">
        <v>42</v>
      </c>
      <c r="G11" s="5" t="s">
        <v>40</v>
      </c>
      <c r="W11" t="s">
        <v>43</v>
      </c>
      <c r="X11">
        <v>8003421</v>
      </c>
    </row>
    <row r="12" spans="2:24" x14ac:dyDescent="0.3">
      <c r="F12" s="5" t="s">
        <v>43</v>
      </c>
      <c r="G12" s="5" t="s">
        <v>41</v>
      </c>
      <c r="W12" t="s">
        <v>110</v>
      </c>
      <c r="X12">
        <v>17925570</v>
      </c>
    </row>
    <row r="13" spans="2:24" x14ac:dyDescent="0.3">
      <c r="F13" s="5" t="s">
        <v>44</v>
      </c>
      <c r="G13" s="5" t="s">
        <v>42</v>
      </c>
      <c r="W13" t="s">
        <v>45</v>
      </c>
      <c r="X13">
        <v>4098391</v>
      </c>
    </row>
    <row r="14" spans="2:24" x14ac:dyDescent="0.3">
      <c r="F14" s="5" t="s">
        <v>45</v>
      </c>
      <c r="G14" s="5" t="s">
        <v>43</v>
      </c>
      <c r="W14" t="s">
        <v>46</v>
      </c>
      <c r="X14">
        <v>983991</v>
      </c>
    </row>
    <row r="15" spans="2:24" x14ac:dyDescent="0.3">
      <c r="F15" s="5" t="s">
        <v>46</v>
      </c>
      <c r="G15" s="5" t="s">
        <v>44</v>
      </c>
      <c r="W15" t="s">
        <v>47</v>
      </c>
      <c r="X15">
        <v>4056941</v>
      </c>
    </row>
    <row r="16" spans="2:24" x14ac:dyDescent="0.3">
      <c r="F16" s="5" t="s">
        <v>47</v>
      </c>
      <c r="G16" s="5" t="s">
        <v>45</v>
      </c>
      <c r="W16" t="s">
        <v>48</v>
      </c>
      <c r="X16">
        <v>2180684</v>
      </c>
    </row>
    <row r="17" spans="6:24" x14ac:dyDescent="0.3">
      <c r="F17" s="5" t="s">
        <v>48</v>
      </c>
      <c r="G17" s="5" t="s">
        <v>46</v>
      </c>
      <c r="W17" t="s">
        <v>49</v>
      </c>
      <c r="X17">
        <v>2910875</v>
      </c>
    </row>
    <row r="18" spans="6:24" x14ac:dyDescent="0.3">
      <c r="F18" s="5" t="s">
        <v>49</v>
      </c>
      <c r="G18" s="5" t="s">
        <v>47</v>
      </c>
      <c r="W18" t="s">
        <v>50</v>
      </c>
      <c r="X18">
        <v>2120237</v>
      </c>
    </row>
    <row r="19" spans="6:24" x14ac:dyDescent="0.3">
      <c r="F19" s="5" t="s">
        <v>50</v>
      </c>
      <c r="G19" s="5" t="s">
        <v>48</v>
      </c>
    </row>
    <row r="20" spans="6:24" x14ac:dyDescent="0.3">
      <c r="G20" s="5" t="s">
        <v>49</v>
      </c>
    </row>
    <row r="21" spans="6:24" x14ac:dyDescent="0.3">
      <c r="G21" s="5" t="s">
        <v>50</v>
      </c>
    </row>
  </sheetData>
  <sheetProtection algorithmName="SHA-512" hashValue="xAf4gJtNwBF3yM087kuOJQu+r35ciEsNKOK/bWTpJ9BjknyiGE+YAGP4/oWF1XFrdfve//1zjclk8y7xKUObyw==" saltValue="+YkBDlqcF25HjnuSpbXS0g==" spinCount="100000" sheet="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Anmerkungen</vt:lpstr>
      <vt:lpstr>Leistungsübersicht</vt:lpstr>
      <vt:lpstr>Aufbereitung ---&gt;</vt:lpstr>
      <vt:lpstr>Leistungsübersicht - WIP</vt:lpstr>
      <vt:lpstr>Quelldaten ---&gt;</vt:lpstr>
      <vt:lpstr>Detaildaten</vt:lpstr>
      <vt:lpstr>Verteilungsschlüssel</vt:lpstr>
      <vt:lpstr>Faktoren</vt:lpstr>
      <vt:lpstr>Optionen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Thesing, Carl Torben (extern)</dc:creator>
  <cp:lastModifiedBy>Thesing, Carl Torben</cp:lastModifiedBy>
  <dcterms:created xsi:type="dcterms:W3CDTF">2022-10-24T10:25:49Z</dcterms:created>
  <dcterms:modified xsi:type="dcterms:W3CDTF">2022-12-08T12:38:44Z</dcterms:modified>
</cp:coreProperties>
</file>